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PETROPERU\TRANSPARENCIA\23 - I TRIMESTRE\PROYECTOS\"/>
    </mc:Choice>
  </mc:AlternateContent>
  <xr:revisionPtr revIDLastSave="0" documentId="8_{1DDA6C88-CCDB-4B54-9728-F1CFFE2A8DC0}" xr6:coauthVersionLast="47" xr6:coauthVersionMax="47" xr10:uidLastSave="{00000000-0000-0000-0000-000000000000}"/>
  <bookViews>
    <workbookView xWindow="-120" yWindow="-120" windowWidth="29040" windowHeight="15225" xr2:uid="{CA3A7D46-E05E-4F0E-93A7-E7E2BB76EFC3}"/>
  </bookViews>
  <sheets>
    <sheet name="PMRT " sheetId="9" r:id="rId1"/>
    <sheet name="TERMINAL ILO" sheetId="2" r:id="rId2"/>
    <sheet name="PLANTA NINACACA" sheetId="3" r:id="rId3"/>
    <sheet name="PLANTA PUERTO MALDONADO" sheetId="4" r:id="rId4"/>
    <sheet name="LOTE 64" sheetId="5" r:id="rId5"/>
    <sheet name="LOTE 192" sheetId="6" r:id="rId6"/>
  </sheets>
  <definedNames>
    <definedName name="_xlnm.Print_Area" localSheetId="5">'LOTE 192'!$A$2:$J$33</definedName>
    <definedName name="_xlnm.Print_Area" localSheetId="4">'LOTE 64'!$A$2:$K$32</definedName>
    <definedName name="_xlnm.Print_Area" localSheetId="2">'PLANTA NINACACA'!$A$2:$J$27</definedName>
    <definedName name="_xlnm.Print_Area" localSheetId="3">'PLANTA PUERTO MALDONADO'!$A$2:$K$28</definedName>
    <definedName name="_xlnm.Print_Area" localSheetId="0">'PMRT '!$A$2:$K$55</definedName>
    <definedName name="_xlnm.Print_Area" localSheetId="1">'TERMINAL ILO'!$A$2:$K$27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4" l="1"/>
  <c r="N20" i="4"/>
  <c r="N23" i="4" s="1"/>
  <c r="O20" i="4" s="1"/>
  <c r="N22" i="4"/>
  <c r="N25" i="6" l="1"/>
  <c r="M25" i="6"/>
  <c r="G19" i="6"/>
  <c r="F26" i="6"/>
  <c r="G44" i="9" l="1"/>
  <c r="F44" i="9"/>
  <c r="E44" i="9"/>
  <c r="D44" i="9"/>
  <c r="N22" i="3" l="1"/>
  <c r="M24" i="3"/>
  <c r="M23" i="3"/>
  <c r="N22" i="2"/>
  <c r="M24" i="2"/>
  <c r="M23" i="2"/>
  <c r="M22" i="2" l="1"/>
  <c r="N26" i="6" l="1"/>
  <c r="M18" i="2" l="1"/>
  <c r="M22" i="3" l="1"/>
  <c r="D26" i="6" l="1"/>
  <c r="E28" i="5"/>
  <c r="L28" i="5" s="1"/>
  <c r="D20" i="3" l="1"/>
  <c r="D20" i="2"/>
  <c r="D20" i="4"/>
  <c r="E20" i="4"/>
  <c r="F20" i="4"/>
  <c r="E26" i="6" l="1"/>
  <c r="G26" i="6"/>
  <c r="I20" i="3" l="1"/>
  <c r="F28" i="5" l="1"/>
  <c r="G28" i="5"/>
  <c r="M28" i="5" s="1"/>
  <c r="N28" i="5" s="1"/>
  <c r="J20" i="4" l="1"/>
  <c r="I20" i="4"/>
  <c r="G20" i="4"/>
  <c r="J20" i="3"/>
  <c r="G20" i="3"/>
  <c r="F20" i="3"/>
  <c r="E20" i="3"/>
  <c r="J20" i="2"/>
  <c r="I20" i="2"/>
  <c r="G20" i="2"/>
  <c r="F20" i="2"/>
  <c r="E20" i="2"/>
</calcChain>
</file>

<file path=xl/sharedStrings.xml><?xml version="1.0" encoding="utf-8"?>
<sst xmlns="http://schemas.openxmlformats.org/spreadsheetml/2006/main" count="317" uniqueCount="148">
  <si>
    <t>FORMATO N°17</t>
  </si>
  <si>
    <t>PETROPERÚ S.A. - FICHAS DE PROYECTOS DE INVERSIÓN</t>
  </si>
  <si>
    <t>MODERNIZACIÓN REFINERÍA TALARA</t>
  </si>
  <si>
    <t>1. Descripción</t>
  </si>
  <si>
    <t>El Proyecto Modernización de Refinería Talara es un megaproyecto de ingeniería, suministro y construcción, que consiste en la instalación de nuevas unidades de procesos y facilidades orientadas a mejorar la calidad de los productos, incrementar la capacidad de producción de la refinería y nuevos procesos más complejos con tecnología más avanzada. Los beneficios económicos y socioambientales son los siguientes:
•	 Procesar crudos más pesados y económicos.
•	 Mejorar el octanaje de naftas.
•	 Disminuir la producción de residuales.
•	 Implementar nuevas facilidades que requerirá la Refinería Modernizada.
•	 Producir combustibles más limpios y de mayor valor comercial.</t>
  </si>
  <si>
    <t>2. Componentes de la inversión</t>
  </si>
  <si>
    <t>-	 Estudio de Factibilidad. 
-	 Gestión Ambiental.
-	 Gestión Social.
-	 Asesoría Financiera
-	 Intereses por Financiamiento.
-	 FEED - EPC.
-	 PMC - PMO.
-	 Proyectos Sociales
-  Instalaciones Complementarias.
-	 Costes administrativos de carta fianzas.
-	 Aranceles por materiales y equipos.
-	 Mejora tratamiento soda gastada.
-	 Servicios básicos.
-	 Saneamiento de sistemas operativos.
-	 Adquisición de equipos de laboratorio.
-	 Unidades auxiliares.</t>
  </si>
  <si>
    <t>3. Fuente de financiamiento</t>
  </si>
  <si>
    <t xml:space="preserve">Componentes </t>
  </si>
  <si>
    <t>Avance Financiero (MS/)</t>
  </si>
  <si>
    <r>
      <t>Inversión 
Total</t>
    </r>
    <r>
      <rPr>
        <b/>
        <vertAlign val="superscript"/>
        <sz val="12"/>
        <rFont val="Arial"/>
        <family val="2"/>
      </rPr>
      <t xml:space="preserve"> 1</t>
    </r>
  </si>
  <si>
    <t>Ejecución Acumulada</t>
  </si>
  <si>
    <t>Gestión del proyecto</t>
  </si>
  <si>
    <t>Asesoría Financiera</t>
  </si>
  <si>
    <t>Servicios FEED</t>
  </si>
  <si>
    <t>Servicios PMC</t>
  </si>
  <si>
    <t xml:space="preserve">Tecnologías y Licencias </t>
  </si>
  <si>
    <t>Proyectos Sociales PMRT</t>
  </si>
  <si>
    <t>Adquisición de inmuebles en Talara</t>
  </si>
  <si>
    <t>Intereses por Financiamiento</t>
  </si>
  <si>
    <t xml:space="preserve">Fase EPC - PMRT - US$ </t>
  </si>
  <si>
    <t xml:space="preserve">Fase EPC - PMRT – EUR </t>
  </si>
  <si>
    <t xml:space="preserve">Fase EPC - PMRT – YEN </t>
  </si>
  <si>
    <t>Instalaciones Complementarias PMRT</t>
  </si>
  <si>
    <t>Costes Cartas Fianza EPC</t>
  </si>
  <si>
    <t>Servicios PMO</t>
  </si>
  <si>
    <t>Aranceles por materiales y equipos</t>
  </si>
  <si>
    <t>Saneamiento de sistemas operativos</t>
  </si>
  <si>
    <t xml:space="preserve">Nuevas edificaciones área técnica </t>
  </si>
  <si>
    <t xml:space="preserve">Trabajos Complementarios </t>
  </si>
  <si>
    <t>Servicios básicos Campamentos TR</t>
  </si>
  <si>
    <t>Control de accesos</t>
  </si>
  <si>
    <t xml:space="preserve">Ejec. Unidades Auxiliares </t>
  </si>
  <si>
    <t>Adquisición de Vehículos del PMRT</t>
  </si>
  <si>
    <t>Demolición y Construcción Edificaciones Colegio Villarreal</t>
  </si>
  <si>
    <t xml:space="preserve">Demolición y Construcción Edificaciones DICAPI </t>
  </si>
  <si>
    <t>(**)</t>
  </si>
  <si>
    <t>Utilidades Temporales para Precomisionamiento</t>
  </si>
  <si>
    <t>Contingencias PMRT</t>
  </si>
  <si>
    <t>Total</t>
  </si>
  <si>
    <t>(*) El avance físico se reporta dentro del avance integral de Cobra.</t>
  </si>
  <si>
    <t>(**) Estos datos serán informados una vez que el contratista encargado de ejecutar este trabajo, presente el cronograma contractual de ejecución.</t>
  </si>
  <si>
    <t>5. Principales actividades ejecutadas y situación actual</t>
  </si>
  <si>
    <t>CONSTRUCCIÓN NUEVO TERMINAL ILO</t>
  </si>
  <si>
    <t xml:space="preserve">Ubicado en la provincia Ilo, con una capacidad de almacenamiento de 1,053 MB. y 19 brazos de descarga y 01 de carga que se desarrollará en 4 etapas. La 1º Etapa consta de una capacidad de 296 MBls, 16 brazos de descarga y 01 de carga. 
También incluirá 03 tuberías submarinas de 18”, 14” y 10” y un amarradero multiboyas. </t>
  </si>
  <si>
    <t>• 	Obras civiles y sanitarias.
• 	Trabajos metalmecánicos.
• 	Sistema contra incendio.
• 	Tanques de almacenamiento de combustibles líquidos y líneas submarinas.
• 	Mobiliarios y equipos de oficina.</t>
  </si>
  <si>
    <t>Recursos propios de PETROPERÚ S.A.</t>
  </si>
  <si>
    <r>
      <t>Avance Físico</t>
    </r>
    <r>
      <rPr>
        <b/>
        <vertAlign val="superscript"/>
        <sz val="16"/>
        <rFont val="Arial"/>
        <family val="2"/>
      </rPr>
      <t>3</t>
    </r>
    <r>
      <rPr>
        <b/>
        <sz val="16"/>
        <rFont val="Arial"/>
        <family val="2"/>
      </rPr>
      <t xml:space="preserve"> (%)</t>
    </r>
  </si>
  <si>
    <r>
      <t>Inversión
 Total</t>
    </r>
    <r>
      <rPr>
        <b/>
        <vertAlign val="superscript"/>
        <sz val="16"/>
        <rFont val="Arial"/>
        <family val="2"/>
      </rPr>
      <t xml:space="preserve"> 1</t>
    </r>
  </si>
  <si>
    <t>Estudios y Permisos</t>
  </si>
  <si>
    <t>---</t>
  </si>
  <si>
    <t>-</t>
  </si>
  <si>
    <t xml:space="preserve">Adquisición de Terreno </t>
  </si>
  <si>
    <t>Construcción de edificaciones y adquisición de equipos</t>
  </si>
  <si>
    <t>CONSTRUCCIÓN PLANTA DE ABASTECIMIENTO NINACACA</t>
  </si>
  <si>
    <t>• 	Terreno.
• 	Edificaciones. 
• 	tanques de almacenamiento de combustibles líquidos.
• 	Sistema de recepción y despacho.
• 	Red de tuberías con sistema de bombeo de productos.
• 	Sistema contraincendios incluyendo una caseta tipo pump house.
• 	Instalaciones eléctricas y otras facilidades.</t>
  </si>
  <si>
    <r>
      <t>Inversión 
Total</t>
    </r>
    <r>
      <rPr>
        <b/>
        <vertAlign val="superscript"/>
        <sz val="16"/>
        <rFont val="Arial"/>
        <family val="2"/>
      </rPr>
      <t xml:space="preserve"> 1</t>
    </r>
  </si>
  <si>
    <t>Ingeniería y trámites previos</t>
  </si>
  <si>
    <t>--- </t>
  </si>
  <si>
    <t xml:space="preserve">Terreno </t>
  </si>
  <si>
    <t>Materiales, equipos y obras</t>
  </si>
  <si>
    <t>CONSTRUCCIÓN PLANTA DE VENTAS EN PUERTO MALDONADO</t>
  </si>
  <si>
    <t>•	Obras civiles y sanitarias.
•	Trabajos metalmecánicos.
•	Sistema contra incendio.
•	Equipos para islas de despacho.
•	Mobiliarios y equipos de oficina.</t>
  </si>
  <si>
    <t xml:space="preserve"> -</t>
  </si>
  <si>
    <t> -</t>
  </si>
  <si>
    <t>- </t>
  </si>
  <si>
    <r>
      <rPr>
        <vertAlign val="superscript"/>
        <sz val="12"/>
        <color theme="1"/>
        <rFont val="Arial"/>
        <family val="2"/>
      </rPr>
      <t>1</t>
    </r>
    <r>
      <rPr>
        <sz val="12"/>
        <color theme="1"/>
        <rFont val="Arial"/>
        <family val="2"/>
      </rPr>
      <t xml:space="preserve"> Monto de inversión aprobado con AD N°120-2018-PP del 20.12.2018. Actualmente se encuentra en proceso de actualización.</t>
    </r>
  </si>
  <si>
    <t>EXPLORACION Y EXPLOTACION DE HIDROCARBUROS EN EL LOTE 64</t>
  </si>
  <si>
    <t>Consiste en la ejecución de Proyecto Desarrollo Situche Central para poner en producción las reservas descubiertas de petróleo crudo en el Lote 64 (55 Millones de barriles), generando ingresos por la comercialización del crudo y/o tener un uso alternativo al emplearlo en nuestras refinerías.</t>
  </si>
  <si>
    <t>• 	Actividades preliminares:
- Estudios de Impacto Ambiental (EIA) del proyecto de desarrollo y exploratorio.
- Gestión operativa (Campamento Base, monitoreo ambiental y gestión social).
- Otras actividades (supervisión y asesorías).
• 	Producción temprana de pozos perforados SC-3X y SC-2X.
• 	Perforación de un pozo exploratorio. 
• Desarrollo adicional del yacimiento (perforación de pozos, facilidades de producción, recolección y almacenamiento).</t>
  </si>
  <si>
    <r>
      <t xml:space="preserve">3. Fuente de financiamiento: </t>
    </r>
    <r>
      <rPr>
        <sz val="16"/>
        <color theme="1"/>
        <rFont val="Arial"/>
        <family val="2"/>
      </rPr>
      <t>Recursos propios de PETROPERÚ S.A.</t>
    </r>
  </si>
  <si>
    <r>
      <t>Proyecto:	                                            2,936,084	 Miles de Soles
Participación de Petroperú	                   694,562	 Miles de Soles</t>
    </r>
    <r>
      <rPr>
        <vertAlign val="superscript"/>
        <sz val="16"/>
        <color theme="1"/>
        <rFont val="Arial"/>
        <family val="2"/>
      </rPr>
      <t>1</t>
    </r>
    <r>
      <rPr>
        <sz val="16"/>
        <color theme="1"/>
        <rFont val="Arial"/>
        <family val="2"/>
      </rPr>
      <t xml:space="preserve">
</t>
    </r>
  </si>
  <si>
    <t>Monitoreo Ambiental</t>
  </si>
  <si>
    <t>Actividad LOE</t>
  </si>
  <si>
    <t>Gestión CBSP</t>
  </si>
  <si>
    <t>Gestión del Proyecto</t>
  </si>
  <si>
    <t>0</t>
  </si>
  <si>
    <t>Relaciones Comunitarias</t>
  </si>
  <si>
    <t>Seguridad y Salud</t>
  </si>
  <si>
    <t>100</t>
  </si>
  <si>
    <t xml:space="preserve">Asesoría Banca Inversión </t>
  </si>
  <si>
    <t>Adquisición Activos CBSP</t>
  </si>
  <si>
    <t>EXPLOTACION DE HIDROCARBUROS EN EL LOTE 192</t>
  </si>
  <si>
    <t>Consiste en producir los volúmenes técnicos recuperables de hidrocarburos del Lote 192 en un periodo de Contrato de Licencia de Explotación de Hidrocarburos a 30 años.
El proyecto comprende la perforación de 42 nuevos pozos de desarrollo y 1 pozo exploratorio, el reacondicionamiento de 19 pozos, la conversión de 06 pozos reinyectores y la construcción y montaje de facilidades de producción en las plantas y yacimientos del lote. Así como, la adecuación de ductos pertenecientes al Lote.</t>
  </si>
  <si>
    <t>• 	Actividades preliminares:
-Estudios y Asesorías: incluye el estudio de Diligencia Debida Ambiental y Social, asesorías legal y financiera para la selección y asociación con un socio operador estratégico.
-Gestión del Proyecto: Incluye el gasto de personal que apoya la gestión administrativa y operativa previa al Contrato de Licencia.</t>
  </si>
  <si>
    <t>Estudios y Asesorías</t>
  </si>
  <si>
    <t>Gestión Proyecto Lote 192BSP</t>
  </si>
  <si>
    <r>
      <t>Desarrollo del proyecto</t>
    </r>
    <r>
      <rPr>
        <vertAlign val="superscript"/>
        <sz val="16"/>
        <color theme="1"/>
        <rFont val="Arial"/>
        <family val="2"/>
      </rPr>
      <t>1</t>
    </r>
  </si>
  <si>
    <r>
      <rPr>
        <vertAlign val="superscript"/>
        <sz val="12"/>
        <color theme="1"/>
        <rFont val="Arial"/>
        <family val="2"/>
      </rPr>
      <t>1</t>
    </r>
    <r>
      <rPr>
        <sz val="12"/>
        <color theme="1"/>
        <rFont val="Arial"/>
        <family val="2"/>
      </rPr>
      <t xml:space="preserve"> Revaluación del proyecto aprobada con Acuerdo de Directorio A.D. N°062-2015-PP (incluye la adquisición de terreno). Actualmente en proceso de actualización.</t>
    </r>
  </si>
  <si>
    <r>
      <rPr>
        <vertAlign val="superscript"/>
        <sz val="12"/>
        <color theme="1"/>
        <rFont val="Arial"/>
        <family val="2"/>
      </rPr>
      <t>1</t>
    </r>
    <r>
      <rPr>
        <sz val="12"/>
        <color theme="1"/>
        <rFont val="Arial"/>
        <family val="2"/>
      </rPr>
      <t xml:space="preserve"> Monto de inversión aprobado con Acuerdo de Directorio Nº066-2017-PP del 26.06.2017. Actualmente, en proceso de actualización.</t>
    </r>
  </si>
  <si>
    <t>inv total IP</t>
  </si>
  <si>
    <t>Los estudios forman parte del acum</t>
  </si>
  <si>
    <t>33.7</t>
  </si>
  <si>
    <t>ACUM A DIC</t>
  </si>
  <si>
    <t>EJEC ACUM DIC</t>
  </si>
  <si>
    <t>47.5</t>
  </si>
  <si>
    <t>80.4</t>
  </si>
  <si>
    <t xml:space="preserve">Pozos </t>
  </si>
  <si>
    <t>Facilidades de produccion</t>
  </si>
  <si>
    <t>Gestión Social</t>
  </si>
  <si>
    <t>Seguridad, salud y ambiente</t>
  </si>
  <si>
    <t>Gestión Logística</t>
  </si>
  <si>
    <t>99</t>
  </si>
  <si>
    <r>
      <rPr>
        <vertAlign val="superscript"/>
        <sz val="11"/>
        <color theme="1"/>
        <rFont val="Arial"/>
        <family val="2"/>
      </rPr>
      <t>1</t>
    </r>
    <r>
      <rPr>
        <sz val="11"/>
        <color theme="1"/>
        <rFont val="Arial"/>
        <family val="2"/>
      </rPr>
      <t xml:space="preserve"> Corresponde a la actualización del Monto de Inversión del PMRT aprobado con A.D. N°128-PP-2022-PP del 27.12.2022, debido al incremento del componente de intereses por financiamiento.</t>
    </r>
  </si>
  <si>
    <r>
      <t>Avance Físico</t>
    </r>
    <r>
      <rPr>
        <b/>
        <vertAlign val="superscript"/>
        <sz val="12"/>
        <rFont val="Arial"/>
        <family val="2"/>
      </rPr>
      <t>3</t>
    </r>
    <r>
      <rPr>
        <b/>
        <sz val="12"/>
        <rFont val="Arial"/>
        <family val="2"/>
      </rPr>
      <t xml:space="preserve"> (%)</t>
    </r>
  </si>
  <si>
    <r>
      <t xml:space="preserve">LOE </t>
    </r>
    <r>
      <rPr>
        <vertAlign val="superscript"/>
        <sz val="12"/>
        <color theme="1"/>
        <rFont val="Arial"/>
        <family val="2"/>
      </rPr>
      <t>4</t>
    </r>
  </si>
  <si>
    <r>
      <t>LOE</t>
    </r>
    <r>
      <rPr>
        <vertAlign val="superscript"/>
        <sz val="12"/>
        <color theme="1"/>
        <rFont val="Arial"/>
        <family val="2"/>
      </rPr>
      <t xml:space="preserve"> 4</t>
    </r>
  </si>
  <si>
    <r>
      <rPr>
        <vertAlign val="superscript"/>
        <sz val="11"/>
        <color theme="1"/>
        <rFont val="Arial"/>
        <family val="2"/>
      </rPr>
      <t>3</t>
    </r>
    <r>
      <rPr>
        <sz val="11"/>
        <color theme="1"/>
        <rFont val="Arial"/>
        <family val="2"/>
      </rPr>
      <t xml:space="preserve"> Avances calculados en función de la Estructura de Desglose de Trabajo (EDT) del Proyecto. </t>
    </r>
  </si>
  <si>
    <r>
      <rPr>
        <vertAlign val="superscript"/>
        <sz val="11"/>
        <color theme="1"/>
        <rFont val="Arial"/>
        <family val="2"/>
      </rPr>
      <t>4</t>
    </r>
    <r>
      <rPr>
        <sz val="11"/>
        <color theme="1"/>
        <rFont val="Arial"/>
        <family val="2"/>
      </rPr>
      <t xml:space="preserve"> LOE (Level of Effort) - Nivel de Esfuerzo: Actividad que no produce productos finales definitivos y que se mide con el paso del tiempo, es decir no genera avance físico. Estas actividades tienen directa relación con el avance integrado del Proyecto.</t>
    </r>
  </si>
  <si>
    <t xml:space="preserve">Consiste en la construcción de una Planta de Abastecimiento en el departamento de Pasco, con una capacidad de almacenamiento de 7.5 MB de combustibles (Fase 1), para el despacho de Diesel B5 y Gasolinas.
</t>
  </si>
  <si>
    <t>Consiste en la construcción de una Planta de Ventas en el departamento de Madre de Dios, con una capacidad de almacenamiento de 50 MB, para el despacho de Diesel B5 y gasolinas.</t>
  </si>
  <si>
    <r>
      <t>EIA - Plan Inicial Desarrollo</t>
    </r>
    <r>
      <rPr>
        <vertAlign val="superscript"/>
        <sz val="16"/>
        <color theme="1"/>
        <rFont val="Arial"/>
        <family val="2"/>
      </rPr>
      <t>1</t>
    </r>
  </si>
  <si>
    <r>
      <t>EIA - Pozo Exploratorio</t>
    </r>
    <r>
      <rPr>
        <vertAlign val="superscript"/>
        <sz val="16"/>
        <color theme="1"/>
        <rFont val="Arial"/>
        <family val="2"/>
      </rPr>
      <t>1</t>
    </r>
  </si>
  <si>
    <r>
      <t>Estudios de Ingeniería</t>
    </r>
    <r>
      <rPr>
        <vertAlign val="superscript"/>
        <sz val="16"/>
        <color theme="1"/>
        <rFont val="Arial"/>
        <family val="2"/>
      </rPr>
      <t>1</t>
    </r>
  </si>
  <si>
    <r>
      <t>Otros</t>
    </r>
    <r>
      <rPr>
        <vertAlign val="superscript"/>
        <sz val="16"/>
        <color theme="1"/>
        <rFont val="Arial"/>
        <family val="2"/>
      </rPr>
      <t>2</t>
    </r>
  </si>
  <si>
    <r>
      <t>Inversión 
Total</t>
    </r>
    <r>
      <rPr>
        <b/>
        <vertAlign val="superscript"/>
        <sz val="16"/>
        <rFont val="Arial"/>
        <family val="2"/>
      </rPr>
      <t xml:space="preserve"> 3</t>
    </r>
  </si>
  <si>
    <r>
      <t>Avance Físico</t>
    </r>
    <r>
      <rPr>
        <b/>
        <vertAlign val="superscript"/>
        <sz val="16"/>
        <rFont val="Arial"/>
        <family val="2"/>
      </rPr>
      <t>5</t>
    </r>
    <r>
      <rPr>
        <b/>
        <sz val="16"/>
        <rFont val="Arial"/>
        <family val="2"/>
      </rPr>
      <t xml:space="preserve"> (%)</t>
    </r>
  </si>
  <si>
    <t>4. Avance fisico y financiero al Trim I</t>
  </si>
  <si>
    <r>
      <t>Presupuesto
Año 2023</t>
    </r>
    <r>
      <rPr>
        <b/>
        <vertAlign val="superscript"/>
        <sz val="12"/>
        <rFont val="Arial"/>
        <family val="2"/>
      </rPr>
      <t>2</t>
    </r>
  </si>
  <si>
    <t>Ejecución 
año 2023</t>
  </si>
  <si>
    <t>Programado al Trim I</t>
  </si>
  <si>
    <t>Real 
al Trim I</t>
  </si>
  <si>
    <t>4. Avance físico y financiero al Trim I</t>
  </si>
  <si>
    <r>
      <t>Presupuesto
Año 2023</t>
    </r>
    <r>
      <rPr>
        <b/>
        <vertAlign val="superscript"/>
        <sz val="16"/>
        <rFont val="Arial"/>
        <family val="2"/>
      </rPr>
      <t>2</t>
    </r>
  </si>
  <si>
    <t>Ejecución 
Año 2023</t>
  </si>
  <si>
    <t xml:space="preserve">
Programado al Trim I</t>
  </si>
  <si>
    <r>
      <t>Presupuesto
Año 2023</t>
    </r>
    <r>
      <rPr>
        <b/>
        <vertAlign val="superscript"/>
        <sz val="16"/>
        <rFont val="Arial"/>
        <family val="2"/>
      </rPr>
      <t>4</t>
    </r>
  </si>
  <si>
    <t>ACUM A MAR</t>
  </si>
  <si>
    <t>44.1</t>
  </si>
  <si>
    <t>EJEC ACUM MAR</t>
  </si>
  <si>
    <t>54.6</t>
  </si>
  <si>
    <t xml:space="preserve">La estructura de financiamiento del PMRT es la siguiente:
•	 Aporte de Capital: USD 325 MM
• Emisión de Bono (15 y 30 años): USD 2,000 MM
• Financiamiento garantizado por la Compañía de Seguros de Crédito a la Exportación (CESCE): USD 1,300 MM
•	 Reapertura Bonos (30 años): USD 1,155.3 MM
•	 Recursos Propios: USD 1,437.7 MM 
</t>
  </si>
  <si>
    <t>Seguros y Avales a contratar por PETROPERU</t>
  </si>
  <si>
    <t>- Cabe precisar que el 27.12.2022 con A.D. N°126-2022-PP, el Directorio de PETROPERÚ S.A. aprobó el Cronograma Maestro Nivel III Revisión 10 presentado por Técnicas Reunidas.
- La mano de obra total al 31 de marzo de 2023 fue de 2,024 puestos de trabajo; la mano de obra local no calificada tuvo una participación de 96.6%, superando el mínimo establecido en el EIA (70%). En tanto, la mano de obra calificada local tuvo una participación de 65.0%.</t>
  </si>
  <si>
    <r>
      <t xml:space="preserve">- El avance integral del proyecto al cierre de marzo 2023 es de </t>
    </r>
    <r>
      <rPr>
        <sz val="14"/>
        <rFont val="Arial"/>
        <family val="2"/>
      </rPr>
      <t>98.75% vs. 99.93% programado.</t>
    </r>
    <r>
      <rPr>
        <sz val="14"/>
        <color theme="1"/>
        <rFont val="Arial"/>
        <family val="2"/>
      </rPr>
      <t xml:space="preserve">
- El avance Integral del Contrato EPC suscrito con Técnicas Reunidas (Unidades</t>
    </r>
    <r>
      <rPr>
        <sz val="14"/>
        <rFont val="Arial"/>
        <family val="2"/>
      </rPr>
      <t xml:space="preserve"> de Proceso), es de 99.77</t>
    </r>
    <r>
      <rPr>
        <sz val="14"/>
        <color theme="1"/>
        <rFont val="Arial"/>
        <family val="2"/>
      </rPr>
      <t>%.
• Avance de Ingeniería: 100%.
• Avance de Procura: 100%.
• Avance de Construcción: 99.79%.
• Avance de Comisionado: 95.42%
- El Avance Integral del Contrato EPC con el Consorcio Cobra SCL UA&amp;TC es de 96.62%.
• Avance de Ingeniería: 99.71%.
• Avance de Procura: 96.26%.
• Avance de Construcción: 99.48%.
• Avance de Comisionado: 76.46%.</t>
    </r>
  </si>
  <si>
    <r>
      <rPr>
        <vertAlign val="superscript"/>
        <sz val="11"/>
        <color theme="1"/>
        <rFont val="Arial"/>
        <family val="2"/>
      </rPr>
      <t>2</t>
    </r>
    <r>
      <rPr>
        <sz val="11"/>
        <color theme="1"/>
        <rFont val="Arial"/>
        <family val="2"/>
      </rPr>
      <t xml:space="preserve"> Presupuestal Anual 2023, aprobado con Acuerdo de Directorio N°119-2022-PP del 07.12.2022.</t>
    </r>
  </si>
  <si>
    <r>
      <rPr>
        <vertAlign val="superscript"/>
        <sz val="12"/>
        <rFont val="Arial"/>
        <family val="2"/>
      </rPr>
      <t>2</t>
    </r>
    <r>
      <rPr>
        <sz val="12"/>
        <rFont val="Arial"/>
        <family val="2"/>
      </rPr>
      <t xml:space="preserve"> Presupuesto Anual 2023, aprobado con Acuerdo de Directorio N°119-2022-PP del 07.12.2022</t>
    </r>
  </si>
  <si>
    <r>
      <rPr>
        <vertAlign val="superscript"/>
        <sz val="12"/>
        <rFont val="Arial"/>
        <family val="2"/>
      </rPr>
      <t>2</t>
    </r>
    <r>
      <rPr>
        <sz val="12"/>
        <rFont val="Arial"/>
        <family val="2"/>
      </rPr>
      <t xml:space="preserve"> Presupuesto Anual 2023, aprobado con Acuerdo de Directorio AD N°119-2022-PP del 07.12.2022.</t>
    </r>
  </si>
  <si>
    <r>
      <t xml:space="preserve">1 </t>
    </r>
    <r>
      <rPr>
        <sz val="12"/>
        <rFont val="Arial"/>
        <family val="2"/>
      </rPr>
      <t xml:space="preserve">Tomando en cuenta el retiro de GEOPARK, el Proyecto muestra un retraso significativo y se prevé la elaboración de un nuevo EIA para el desarrollo, cuya elaboración se inició en dicembre 2022. 
</t>
    </r>
    <r>
      <rPr>
        <vertAlign val="superscript"/>
        <sz val="12"/>
        <rFont val="Arial"/>
        <family val="2"/>
      </rPr>
      <t>2</t>
    </r>
    <r>
      <rPr>
        <sz val="12"/>
        <rFont val="Arial"/>
        <family val="2"/>
      </rPr>
      <t xml:space="preserve"> Incluye las inversiones relacionadas con las fases inicial y complementaria de producción</t>
    </r>
    <r>
      <rPr>
        <vertAlign val="superscript"/>
        <sz val="12"/>
        <rFont val="Arial"/>
        <family val="2"/>
      </rPr>
      <t xml:space="preserve">
3 </t>
    </r>
    <r>
      <rPr>
        <sz val="12"/>
        <rFont val="Arial"/>
        <family val="2"/>
      </rPr>
      <t xml:space="preserve">Inversión correspondiente al 25% de participación de PETROPERÚ en el Contrato de Licencia del Lote 64 en operación conjunta con la Cía. Geopark (aprobado con A/D N°088-2014-PP del 29.09.2014). Actualmente, se evalúa el nuevo modelo de negocio considerando que PETROPERU realizará la búsqueda de un nuevo operador ante el retiro de Geopark.
</t>
    </r>
    <r>
      <rPr>
        <vertAlign val="superscript"/>
        <sz val="12"/>
        <rFont val="Arial"/>
        <family val="2"/>
      </rPr>
      <t>4</t>
    </r>
    <r>
      <rPr>
        <sz val="12"/>
        <rFont val="Arial"/>
        <family val="2"/>
      </rPr>
      <t xml:space="preserve"> Presupuesto Anual  2023, aprobado con Acuerdo de Directorio N°118-2022-PP del 07.12.2022</t>
    </r>
    <r>
      <rPr>
        <vertAlign val="superscript"/>
        <sz val="12"/>
        <rFont val="Arial"/>
        <family val="2"/>
      </rPr>
      <t xml:space="preserve">
5 </t>
    </r>
    <r>
      <rPr>
        <sz val="12"/>
        <rFont val="Arial"/>
        <family val="2"/>
      </rPr>
      <t>Proyecto sin avance previsto en 2023 hasta la aprobación del Estudio Impacto Ambiental. El avance físico acumulado incluye estudios de ingeniería, compra de activos en CBSP y asesoría del Banco de Inversión. Se excluyen actividades de soporte (LOE), sin productos finales definitivos.</t>
    </r>
  </si>
  <si>
    <r>
      <rPr>
        <vertAlign val="superscript"/>
        <sz val="12"/>
        <color theme="1"/>
        <rFont val="Arial"/>
        <family val="2"/>
      </rPr>
      <t>3</t>
    </r>
    <r>
      <rPr>
        <sz val="12"/>
        <color theme="1"/>
        <rFont val="Arial"/>
        <family val="2"/>
      </rPr>
      <t xml:space="preserve"> El avance físico iniciará cuando se incorpore el socio al Contrato de Licencia.</t>
    </r>
  </si>
  <si>
    <t>Rehabilitación operativa</t>
  </si>
  <si>
    <t>- Las actividades de producción se encuentran suspendidas desde febrero 2020 y se reanudarán una vez que el socio de PETROPERÚ se incorpore al Contrato de Licencia como Operador. Al respecto, mediante D.S. N°009-2022-EM del 25.07.2022, se aprobó el Contrato de Licencia para la Explotación de Hidrocarburos del Lote 192, a celebrarse entre Perupetro S.A. y PETROPERÚ S.A. Posteriormente, con Acuerdo de Directorio N°043-2023-PP, se autorizó a la Administración a continuar con la ejecución del “Contrato de Términos y Condiciones para la Inversión Conjunta en el Lote 192” y a enviar la correspondiente ‘Notificación a Perupetro’ solicitando se inicie la calificación de Altamesa Energy Canada Inc. con la finalidad de lograr la incorporación de esta empresa como socio estratégico al Contrato de Licencia para la explotación de Hidrocarburos en el Lote 192.
- La rehabilitación operativa de la infraestructura productiva del Lote 192 se ejecutará en el marco del Plan de Trabajo de Actividades Preoperativas y/o rehabilitación que consta de 2 etapas, cada una de 6 meses de duración. Se estima que PETROPERÚ S.A. ejecute las actividades de la Etapa 1 y el Socio Operador, las actividades de la Etapa 2.</t>
  </si>
  <si>
    <r>
      <t xml:space="preserve">- El avance físico global fue 33.7% vs. 44.1% programado.
- En ejecución el servicio de preservación de los equipos adquiridos a la fecha, asimismo se ejecuta la etapa final del servicio de prefabricado de planchas y accesorios para 9 tanques.
</t>
    </r>
    <r>
      <rPr>
        <sz val="16"/>
        <rFont val="Arial"/>
        <family val="2"/>
      </rPr>
      <t>- Así también, se amplió hasta el 31.12.2023 la autorización de uso del terreno asignado para la continuación de las actividades constructivas.</t>
    </r>
    <r>
      <rPr>
        <sz val="16"/>
        <color theme="1"/>
        <rFont val="Arial"/>
        <family val="2"/>
      </rPr>
      <t xml:space="preserve"> Asimismo, se aprobó la ampliación de la Licencia de Edificación por parte de la Municipalidad Provincial de Ilo hasta el 15.06.2024. </t>
    </r>
  </si>
  <si>
    <t xml:space="preserve">
- El avance físico global fue 47.5% vs. 54.6% programado.
- El proyecto se encuentra detenido desde abril 2020, debido al proceso de solución de controversias con el Consorcio OBS – IMECON S.A. cuyo peritaje culminó el 2021 con reconocimiento de 1.8 MMS/ incluido IGV a favor del Consorcio. El 08.03.2022, mediante Carta GCAD-0706-2022, PETROPERÚ comunicó al Consorcio la resolución del contrato por incumplimientos referidos a la custodia de accesos y seguridad del terreno donde se desarrolla el Servicio. 
- Se cuenta con Licencia de Edificación vigente hasta el 10.08.2023.</t>
  </si>
  <si>
    <t>59.2</t>
  </si>
  <si>
    <r>
      <t xml:space="preserve">- </t>
    </r>
    <r>
      <rPr>
        <sz val="16"/>
        <rFont val="Arial"/>
        <family val="2"/>
      </rPr>
      <t>El avance físico global fue 59.2% vs. 80.4% programado.</t>
    </r>
    <r>
      <rPr>
        <sz val="16"/>
        <color theme="1"/>
        <rFont val="Arial"/>
        <family val="2"/>
      </rPr>
      <t xml:space="preserve">
- Con respecto al servicio de Procura y Construcción, a cargo de la contratista Tecnitanques, mantiene su avance físico, considerando que se viene revisando el alcance del proyecto.
- Respecto al uso de servidumbre se realiza la gestión con la Superintendencia Nacional de Bienes Estatales, trámite que inició con la solicitud de pronunciamiento por parte del Ministerio de Energía y Minas. Asimismo, se suscribió el contrato de tasación (tramo de Centro de Desarrollo de Ganadero), actualmente en ejecución.</t>
    </r>
  </si>
  <si>
    <t>- Mediante el D.S. Nº024-2021-EM del 28.09.2021, fue aprobada la cesión de la participación de GeoPark Perú S.A.C. en el Lote a favor de PETROPERÚ S.A. De esta manera, PETROPERÚ S.A. asumió el 100% de los derechos y obligaciones para la exploración y explotación de hidrocarburos.
- Los plazos para la elaboración y aprobación de los Estudios de Impacto Ambiental del Proyecto Inicial de Desarrollo y del Proyecto Exploratorio están suspendidos al amparo de la cláusula de fuerza mayor por indefinición del proceso de Consulta Previa y por emergencia sanitaria, respectivamente. Sin embargo, PETROPERÚ S.A. contrató el servicio de elaboración del Estudio de Impacto Ambiental del Proyecto de Desarrollo, cuyas actividades se encuentran en ejecución. A la fecha se ha obtenido el permiso de colecta de SERFOR y queda pendiente la obtención del permiso de PRODUCE. Asimismo, se elaboran los Términos de Referencia y Plan de Participación Ciudadana.</t>
  </si>
  <si>
    <r>
      <t xml:space="preserve">1 </t>
    </r>
    <r>
      <rPr>
        <sz val="12"/>
        <rFont val="Arial"/>
        <family val="2"/>
      </rPr>
      <t>Inversión correspondiente al 39% de participación de PETROPERÚ S.A. en el Contrato de Licencia del Lote 192 en operación conjunta con socio operador (aprobado con Acuerdo de Directorio N°030-2023-PP del 27.02.2023).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</si>
</sst>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S_/_._-;\-* #,##0.00\ _S_/_._-;_-* &quot;-&quot;??\ _S_/_._-;_-@_-"/>
    <numFmt numFmtId="165" formatCode="_(* #,##0_);_(* \(#,##0\);_(* &quot;-&quot;??_);_(@_)"/>
    <numFmt numFmtId="166" formatCode="0.0"/>
    <numFmt numFmtId="167" formatCode="#,##0.0"/>
  </numFmts>
  <fonts count="29" x14ac:knownFonts="1">
    <font>
      <sz val="11"/>
      <color theme="1"/>
      <name val="Calibri"/>
      <family val="2"/>
      <scheme val="minor"/>
    </font>
    <font>
      <sz val="11"/>
      <color theme="1"/>
      <name val="Calibri"/>
      <family val="2"/>
      <scheme val="minor"/>
    </font>
    <font>
      <sz val="11"/>
      <color theme="0"/>
      <name val="Calibri"/>
      <family val="2"/>
      <scheme val="minor"/>
    </font>
    <font>
      <b/>
      <sz val="16"/>
      <color theme="1"/>
      <name val="Arial"/>
      <family val="2"/>
    </font>
    <font>
      <b/>
      <sz val="16"/>
      <name val="Arial"/>
      <family val="2"/>
    </font>
    <font>
      <sz val="16"/>
      <color theme="1"/>
      <name val="Arial"/>
      <family val="2"/>
    </font>
    <font>
      <b/>
      <sz val="14"/>
      <color theme="1"/>
      <name val="Arial"/>
      <family val="2"/>
    </font>
    <font>
      <sz val="14"/>
      <color theme="1"/>
      <name val="Arial"/>
      <family val="2"/>
    </font>
    <font>
      <b/>
      <sz val="12"/>
      <name val="Arial"/>
      <family val="2"/>
    </font>
    <font>
      <sz val="12"/>
      <color theme="1"/>
      <name val="Arial"/>
      <family val="2"/>
    </font>
    <font>
      <b/>
      <vertAlign val="superscript"/>
      <sz val="12"/>
      <name val="Arial"/>
      <family val="2"/>
    </font>
    <font>
      <vertAlign val="superscript"/>
      <sz val="12"/>
      <color theme="1"/>
      <name val="Arial"/>
      <family val="2"/>
    </font>
    <font>
      <b/>
      <sz val="12"/>
      <color theme="1"/>
      <name val="Arial"/>
      <family val="2"/>
    </font>
    <font>
      <sz val="11"/>
      <color theme="1"/>
      <name val="Arial"/>
      <family val="2"/>
    </font>
    <font>
      <vertAlign val="superscript"/>
      <sz val="11"/>
      <color theme="1"/>
      <name val="Arial"/>
      <family val="2"/>
    </font>
    <font>
      <sz val="14"/>
      <name val="Arial"/>
      <family val="2"/>
    </font>
    <font>
      <sz val="11"/>
      <name val="Calibri"/>
      <family val="2"/>
      <scheme val="minor"/>
    </font>
    <font>
      <b/>
      <vertAlign val="superscript"/>
      <sz val="16"/>
      <name val="Arial"/>
      <family val="2"/>
    </font>
    <font>
      <sz val="16"/>
      <name val="Arial"/>
      <family val="2"/>
    </font>
    <font>
      <sz val="15"/>
      <color rgb="FF000000"/>
      <name val="Arial"/>
      <family val="2"/>
    </font>
    <font>
      <sz val="16"/>
      <color theme="1"/>
      <name val="Calibri"/>
      <family val="2"/>
      <scheme val="minor"/>
    </font>
    <font>
      <sz val="14"/>
      <color theme="1"/>
      <name val="Calibri"/>
      <family val="2"/>
      <scheme val="minor"/>
    </font>
    <font>
      <vertAlign val="superscript"/>
      <sz val="16"/>
      <color theme="1"/>
      <name val="Arial"/>
      <family val="2"/>
    </font>
    <font>
      <sz val="8"/>
      <name val="Calibri"/>
      <family val="2"/>
      <scheme val="minor"/>
    </font>
    <font>
      <sz val="11"/>
      <color rgb="FFFF0000"/>
      <name val="Calibri"/>
      <family val="2"/>
      <scheme val="minor"/>
    </font>
    <font>
      <sz val="12"/>
      <color rgb="FFFF0000"/>
      <name val="Arial"/>
      <family val="2"/>
    </font>
    <font>
      <sz val="12"/>
      <name val="Arial"/>
      <family val="2"/>
    </font>
    <font>
      <vertAlign val="superscript"/>
      <sz val="12"/>
      <name val="Arial"/>
      <family val="2"/>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9">
    <border>
      <left/>
      <right/>
      <top/>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top style="medium">
        <color theme="0" tint="-0.499984740745262"/>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64">
    <xf numFmtId="0" fontId="0" fillId="0" borderId="0" xfId="0"/>
    <xf numFmtId="0" fontId="0" fillId="2" borderId="0" xfId="0" applyFill="1" applyAlignment="1">
      <alignment vertical="center"/>
    </xf>
    <xf numFmtId="3" fontId="0" fillId="2" borderId="0" xfId="0" applyNumberFormat="1" applyFill="1" applyAlignment="1">
      <alignment vertical="center"/>
    </xf>
    <xf numFmtId="0" fontId="5" fillId="2" borderId="0" xfId="0" applyFont="1" applyFill="1" applyAlignment="1">
      <alignment vertical="center"/>
    </xf>
    <xf numFmtId="0" fontId="3" fillId="2" borderId="0" xfId="0" applyFont="1" applyFill="1" applyAlignment="1">
      <alignment vertical="center"/>
    </xf>
    <xf numFmtId="0" fontId="6" fillId="0" borderId="0" xfId="0" applyFont="1" applyAlignment="1">
      <alignment vertical="center"/>
    </xf>
    <xf numFmtId="0" fontId="7" fillId="2" borderId="0" xfId="0" applyFont="1" applyFill="1" applyAlignment="1">
      <alignment vertical="center"/>
    </xf>
    <xf numFmtId="0" fontId="9" fillId="2" borderId="0" xfId="0" applyFont="1" applyFill="1" applyAlignment="1">
      <alignment vertical="center"/>
    </xf>
    <xf numFmtId="49" fontId="8" fillId="2" borderId="0" xfId="1" applyNumberFormat="1" applyFont="1" applyFill="1" applyBorder="1" applyAlignment="1">
      <alignment horizontal="center" vertical="center" wrapText="1"/>
    </xf>
    <xf numFmtId="0" fontId="8" fillId="2" borderId="2" xfId="1" applyNumberFormat="1" applyFont="1" applyFill="1" applyBorder="1" applyAlignment="1">
      <alignment horizontal="center" vertical="center" wrapText="1"/>
    </xf>
    <xf numFmtId="0" fontId="9" fillId="2" borderId="4" xfId="0" applyFont="1" applyFill="1" applyBorder="1" applyAlignment="1">
      <alignment vertical="center" wrapText="1"/>
    </xf>
    <xf numFmtId="3" fontId="9" fillId="2" borderId="5" xfId="0" applyNumberFormat="1" applyFont="1" applyFill="1" applyBorder="1" applyAlignment="1">
      <alignment horizontal="center" vertical="center"/>
    </xf>
    <xf numFmtId="3" fontId="9" fillId="2" borderId="5"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xf>
    <xf numFmtId="49" fontId="9" fillId="2" borderId="0" xfId="0" applyNumberFormat="1" applyFont="1" applyFill="1" applyAlignment="1">
      <alignment horizontal="center" vertical="center"/>
    </xf>
    <xf numFmtId="3" fontId="0" fillId="2" borderId="0" xfId="0" applyNumberFormat="1" applyFill="1" applyAlignment="1">
      <alignment horizontal="left" vertical="center"/>
    </xf>
    <xf numFmtId="0" fontId="9" fillId="2" borderId="6" xfId="0" applyFont="1" applyFill="1" applyBorder="1" applyAlignment="1">
      <alignment vertical="center" wrapText="1"/>
    </xf>
    <xf numFmtId="3" fontId="9" fillId="2" borderId="6" xfId="0" applyNumberFormat="1" applyFont="1" applyFill="1" applyBorder="1" applyAlignment="1">
      <alignment horizontal="center" vertical="center"/>
    </xf>
    <xf numFmtId="3" fontId="9"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xf>
    <xf numFmtId="0" fontId="9" fillId="2" borderId="6" xfId="0" applyFont="1" applyFill="1" applyBorder="1" applyAlignment="1">
      <alignment horizontal="center" vertical="center"/>
    </xf>
    <xf numFmtId="4" fontId="0" fillId="2" borderId="0" xfId="0" applyNumberFormat="1" applyFill="1" applyAlignment="1">
      <alignment vertical="center"/>
    </xf>
    <xf numFmtId="0" fontId="9" fillId="2" borderId="5" xfId="0" applyFont="1" applyFill="1" applyBorder="1" applyAlignment="1">
      <alignment vertical="center" wrapText="1"/>
    </xf>
    <xf numFmtId="0" fontId="9" fillId="2" borderId="5" xfId="0" applyFont="1" applyFill="1" applyBorder="1" applyAlignment="1">
      <alignment horizontal="center" vertical="center"/>
    </xf>
    <xf numFmtId="3" fontId="9" fillId="2" borderId="0" xfId="0" applyNumberFormat="1" applyFont="1" applyFill="1" applyAlignment="1">
      <alignment horizontal="center" vertical="center"/>
    </xf>
    <xf numFmtId="0" fontId="9" fillId="2" borderId="0" xfId="0" applyFont="1" applyFill="1" applyAlignment="1">
      <alignment horizontal="center" vertical="center"/>
    </xf>
    <xf numFmtId="10" fontId="9" fillId="2" borderId="6" xfId="0" applyNumberFormat="1" applyFont="1" applyFill="1" applyBorder="1" applyAlignment="1">
      <alignment horizontal="center" vertical="center"/>
    </xf>
    <xf numFmtId="1" fontId="0" fillId="2" borderId="0" xfId="0" applyNumberFormat="1" applyFill="1" applyAlignment="1">
      <alignment vertical="center"/>
    </xf>
    <xf numFmtId="0" fontId="9" fillId="2" borderId="6"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0" xfId="0" applyFont="1" applyFill="1" applyAlignment="1">
      <alignment horizontal="center" vertical="center" wrapText="1"/>
    </xf>
    <xf numFmtId="3" fontId="8" fillId="2" borderId="2" xfId="0" applyNumberFormat="1" applyFont="1" applyFill="1" applyBorder="1" applyAlignment="1">
      <alignment horizontal="left" vertical="center"/>
    </xf>
    <xf numFmtId="3" fontId="8" fillId="2" borderId="2" xfId="1" applyNumberFormat="1" applyFont="1" applyFill="1" applyBorder="1" applyAlignment="1">
      <alignment horizontal="center" vertical="center"/>
    </xf>
    <xf numFmtId="10" fontId="12" fillId="2" borderId="0" xfId="0" applyNumberFormat="1" applyFont="1" applyFill="1" applyAlignment="1">
      <alignment horizontal="center" vertical="center"/>
    </xf>
    <xf numFmtId="165" fontId="0" fillId="0" borderId="0" xfId="0" applyNumberFormat="1" applyAlignment="1">
      <alignment vertical="center"/>
    </xf>
    <xf numFmtId="0" fontId="0" fillId="0" borderId="0" xfId="0" applyAlignment="1">
      <alignment vertical="center"/>
    </xf>
    <xf numFmtId="0" fontId="13" fillId="2" borderId="0" xfId="0" applyFont="1" applyFill="1" applyAlignment="1">
      <alignment vertical="center"/>
    </xf>
    <xf numFmtId="49" fontId="13" fillId="2" borderId="0" xfId="0" applyNumberFormat="1" applyFont="1" applyFill="1" applyAlignment="1">
      <alignment vertical="center"/>
    </xf>
    <xf numFmtId="3" fontId="13" fillId="2" borderId="0" xfId="0" applyNumberFormat="1" applyFont="1" applyFill="1" applyAlignment="1">
      <alignment vertical="center"/>
    </xf>
    <xf numFmtId="0" fontId="6" fillId="2" borderId="0" xfId="0" applyFont="1" applyFill="1" applyAlignment="1">
      <alignment vertical="center"/>
    </xf>
    <xf numFmtId="0" fontId="16" fillId="2" borderId="0" xfId="0" applyFont="1" applyFill="1"/>
    <xf numFmtId="0" fontId="5" fillId="2" borderId="0" xfId="0" applyFont="1" applyFill="1"/>
    <xf numFmtId="0" fontId="3" fillId="2" borderId="0" xfId="0" applyFont="1" applyFill="1"/>
    <xf numFmtId="165" fontId="4" fillId="2" borderId="2" xfId="1" applyNumberFormat="1" applyFont="1" applyFill="1" applyBorder="1" applyAlignment="1">
      <alignment horizontal="center" vertical="center" wrapText="1"/>
    </xf>
    <xf numFmtId="49" fontId="4" fillId="2" borderId="2" xfId="1" applyNumberFormat="1" applyFont="1" applyFill="1" applyBorder="1" applyAlignment="1">
      <alignment horizontal="center" vertical="center" wrapText="1"/>
    </xf>
    <xf numFmtId="0" fontId="4" fillId="2" borderId="2"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top" wrapText="1"/>
    </xf>
    <xf numFmtId="0" fontId="0" fillId="2" borderId="0" xfId="0" applyFill="1"/>
    <xf numFmtId="0" fontId="5" fillId="2" borderId="4" xfId="0" applyFont="1" applyFill="1" applyBorder="1" applyAlignment="1">
      <alignment vertical="center" wrapText="1"/>
    </xf>
    <xf numFmtId="3" fontId="5" fillId="2"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3" fontId="16" fillId="2" borderId="0" xfId="0" applyNumberFormat="1" applyFont="1" applyFill="1"/>
    <xf numFmtId="0" fontId="5" fillId="2" borderId="6" xfId="0" applyFont="1" applyFill="1" applyBorder="1" applyAlignment="1">
      <alignment vertical="center" wrapText="1"/>
    </xf>
    <xf numFmtId="3" fontId="5" fillId="2" borderId="6" xfId="0" applyNumberFormat="1" applyFont="1" applyFill="1" applyBorder="1" applyAlignment="1">
      <alignment horizontal="center" vertical="center"/>
    </xf>
    <xf numFmtId="3" fontId="5" fillId="2" borderId="6"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xf>
    <xf numFmtId="3" fontId="16" fillId="2" borderId="0" xfId="0" applyNumberFormat="1" applyFont="1" applyFill="1" applyAlignment="1">
      <alignment horizontal="center" wrapText="1"/>
    </xf>
    <xf numFmtId="166" fontId="16" fillId="2" borderId="0" xfId="0" applyNumberFormat="1" applyFont="1" applyFill="1"/>
    <xf numFmtId="3" fontId="4" fillId="2" borderId="2" xfId="0" applyNumberFormat="1" applyFont="1" applyFill="1" applyBorder="1" applyAlignment="1">
      <alignment horizontal="left" indent="1"/>
    </xf>
    <xf numFmtId="3" fontId="4" fillId="2" borderId="2" xfId="1" applyNumberFormat="1" applyFont="1" applyFill="1" applyBorder="1" applyAlignment="1">
      <alignment horizontal="center" vertical="center"/>
    </xf>
    <xf numFmtId="49" fontId="3" fillId="2" borderId="8" xfId="1" applyNumberFormat="1" applyFont="1" applyFill="1" applyBorder="1" applyAlignment="1">
      <alignment horizontal="center" vertical="center"/>
    </xf>
    <xf numFmtId="166" fontId="3" fillId="2" borderId="8" xfId="1" applyNumberFormat="1" applyFont="1" applyFill="1" applyBorder="1" applyAlignment="1">
      <alignment horizontal="center" vertical="center"/>
    </xf>
    <xf numFmtId="165" fontId="16" fillId="0" borderId="0" xfId="0" applyNumberFormat="1" applyFont="1"/>
    <xf numFmtId="165" fontId="0" fillId="0" borderId="0" xfId="0" applyNumberFormat="1"/>
    <xf numFmtId="0" fontId="13" fillId="2" borderId="0" xfId="0" applyFont="1" applyFill="1"/>
    <xf numFmtId="49" fontId="9" fillId="2" borderId="0" xfId="0" applyNumberFormat="1" applyFont="1" applyFill="1"/>
    <xf numFmtId="1" fontId="16" fillId="2" borderId="0" xfId="0" applyNumberFormat="1" applyFont="1" applyFill="1"/>
    <xf numFmtId="164" fontId="16" fillId="2" borderId="0" xfId="1" applyFont="1" applyFill="1"/>
    <xf numFmtId="43" fontId="16" fillId="2" borderId="0" xfId="0" applyNumberFormat="1" applyFont="1" applyFill="1"/>
    <xf numFmtId="1" fontId="16" fillId="2" borderId="0" xfId="0" applyNumberFormat="1" applyFont="1" applyFill="1" applyAlignment="1">
      <alignment horizontal="center" wrapText="1"/>
    </xf>
    <xf numFmtId="49" fontId="3" fillId="0" borderId="8" xfId="1" applyNumberFormat="1" applyFont="1" applyFill="1" applyBorder="1" applyAlignment="1">
      <alignment horizontal="center" vertical="center"/>
    </xf>
    <xf numFmtId="0" fontId="20" fillId="2" borderId="0" xfId="0" applyFont="1" applyFill="1"/>
    <xf numFmtId="49" fontId="9" fillId="2" borderId="0" xfId="0" applyNumberFormat="1" applyFont="1" applyFill="1" applyAlignment="1">
      <alignment horizontal="left" wrapText="1"/>
    </xf>
    <xf numFmtId="0" fontId="2" fillId="2" borderId="0" xfId="0" applyFont="1" applyFill="1"/>
    <xf numFmtId="1" fontId="16" fillId="2" borderId="0" xfId="0" applyNumberFormat="1" applyFont="1" applyFill="1" applyAlignment="1">
      <alignment horizontal="center" vertical="center" wrapText="1"/>
    </xf>
    <xf numFmtId="165" fontId="2" fillId="0" borderId="0" xfId="0" applyNumberFormat="1" applyFont="1"/>
    <xf numFmtId="0" fontId="2" fillId="0" borderId="0" xfId="0" applyFont="1"/>
    <xf numFmtId="49" fontId="9" fillId="0" borderId="0" xfId="0" applyNumberFormat="1" applyFont="1"/>
    <xf numFmtId="0" fontId="21" fillId="2" borderId="0" xfId="0" applyFont="1" applyFill="1"/>
    <xf numFmtId="0" fontId="5" fillId="2" borderId="5" xfId="0" applyFont="1" applyFill="1" applyBorder="1" applyAlignment="1">
      <alignment vertical="center" wrapText="1"/>
    </xf>
    <xf numFmtId="49" fontId="5" fillId="2" borderId="5" xfId="0" applyNumberFormat="1" applyFont="1" applyFill="1" applyBorder="1" applyAlignment="1">
      <alignment vertical="center" wrapText="1"/>
    </xf>
    <xf numFmtId="1" fontId="0" fillId="2" borderId="0" xfId="0" applyNumberFormat="1" applyFill="1"/>
    <xf numFmtId="3" fontId="0" fillId="2" borderId="0" xfId="0" applyNumberFormat="1" applyFill="1"/>
    <xf numFmtId="0" fontId="3" fillId="2" borderId="8" xfId="1" applyNumberFormat="1" applyFont="1" applyFill="1" applyBorder="1" applyAlignment="1">
      <alignment horizontal="center" vertical="center"/>
    </xf>
    <xf numFmtId="3" fontId="13" fillId="2" borderId="0" xfId="0" applyNumberFormat="1" applyFont="1" applyFill="1"/>
    <xf numFmtId="49" fontId="11" fillId="2" borderId="0" xfId="0" applyNumberFormat="1" applyFont="1" applyFill="1" applyAlignment="1">
      <alignment vertical="top" wrapText="1"/>
    </xf>
    <xf numFmtId="167" fontId="5" fillId="2" borderId="6" xfId="0" applyNumberFormat="1" applyFont="1" applyFill="1" applyBorder="1" applyAlignment="1">
      <alignment horizontal="center" vertical="center"/>
    </xf>
    <xf numFmtId="167" fontId="4" fillId="2" borderId="2" xfId="1" applyNumberFormat="1" applyFont="1" applyFill="1" applyBorder="1" applyAlignment="1">
      <alignment horizontal="center" vertical="center"/>
    </xf>
    <xf numFmtId="3" fontId="16" fillId="2" borderId="0" xfId="0" applyNumberFormat="1" applyFont="1" applyFill="1" applyAlignment="1">
      <alignment horizontal="center"/>
    </xf>
    <xf numFmtId="3" fontId="5" fillId="2" borderId="0" xfId="0" applyNumberFormat="1" applyFont="1" applyFill="1"/>
    <xf numFmtId="49" fontId="9" fillId="2" borderId="0" xfId="0" applyNumberFormat="1" applyFont="1" applyFill="1" applyAlignment="1">
      <alignment wrapText="1"/>
    </xf>
    <xf numFmtId="0" fontId="7" fillId="2" borderId="0" xfId="0" quotePrefix="1" applyFont="1" applyFill="1" applyAlignment="1">
      <alignment vertical="center" wrapText="1"/>
    </xf>
    <xf numFmtId="4" fontId="0" fillId="2" borderId="0" xfId="0" applyNumberFormat="1" applyFill="1"/>
    <xf numFmtId="0" fontId="7" fillId="2" borderId="0" xfId="0" applyFont="1" applyFill="1" applyAlignment="1">
      <alignment horizontal="justify" vertical="center" wrapText="1"/>
    </xf>
    <xf numFmtId="0" fontId="5" fillId="2" borderId="0" xfId="0" quotePrefix="1" applyFont="1" applyFill="1" applyAlignment="1">
      <alignment horizontal="justify" vertical="center" wrapText="1"/>
    </xf>
    <xf numFmtId="165" fontId="8" fillId="2" borderId="0" xfId="1" applyNumberFormat="1" applyFont="1" applyFill="1" applyBorder="1" applyAlignment="1">
      <alignment horizontal="center" vertical="center" wrapText="1"/>
    </xf>
    <xf numFmtId="165" fontId="8" fillId="2" borderId="2" xfId="1" applyNumberFormat="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10" fontId="9" fillId="2" borderId="0" xfId="0" applyNumberFormat="1" applyFont="1" applyFill="1" applyAlignment="1">
      <alignment horizontal="center" vertical="center"/>
    </xf>
    <xf numFmtId="49" fontId="13" fillId="2" borderId="0" xfId="0" applyNumberFormat="1" applyFont="1" applyFill="1" applyAlignment="1">
      <alignment horizontal="left"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49" fontId="5" fillId="2" borderId="0" xfId="0" applyNumberFormat="1" applyFont="1" applyFill="1" applyAlignment="1">
      <alignment horizontal="justify" vertical="center" wrapText="1"/>
    </xf>
    <xf numFmtId="0" fontId="5" fillId="2" borderId="0" xfId="0" applyFont="1" applyFill="1" applyAlignment="1">
      <alignment horizontal="left" vertical="center"/>
    </xf>
    <xf numFmtId="1" fontId="9" fillId="2" borderId="6" xfId="0" applyNumberFormat="1" applyFont="1" applyFill="1" applyBorder="1" applyAlignment="1">
      <alignment horizontal="center" vertical="center" wrapText="1"/>
    </xf>
    <xf numFmtId="167" fontId="0" fillId="2" borderId="0" xfId="0" applyNumberFormat="1" applyFill="1"/>
    <xf numFmtId="0" fontId="24" fillId="2" borderId="0" xfId="0" applyFont="1" applyFill="1"/>
    <xf numFmtId="49" fontId="26" fillId="2" borderId="0" xfId="0" applyNumberFormat="1" applyFont="1" applyFill="1"/>
    <xf numFmtId="3" fontId="28" fillId="2" borderId="0" xfId="0" applyNumberFormat="1" applyFont="1" applyFill="1"/>
    <xf numFmtId="10" fontId="12" fillId="2" borderId="8" xfId="0" applyNumberFormat="1" applyFont="1" applyFill="1" applyBorder="1" applyAlignment="1">
      <alignment horizontal="center" vertical="center"/>
    </xf>
    <xf numFmtId="3" fontId="4" fillId="2" borderId="2" xfId="0" applyNumberFormat="1" applyFont="1" applyFill="1" applyBorder="1" applyAlignment="1">
      <alignment horizontal="left" vertical="center"/>
    </xf>
    <xf numFmtId="167" fontId="0" fillId="2" borderId="0" xfId="0" applyNumberFormat="1" applyFill="1" applyAlignment="1">
      <alignment vertical="center"/>
    </xf>
    <xf numFmtId="166" fontId="0" fillId="2" borderId="0" xfId="0" applyNumberFormat="1" applyFill="1" applyAlignment="1">
      <alignment vertical="center"/>
    </xf>
    <xf numFmtId="0" fontId="7" fillId="2" borderId="0" xfId="0" quotePrefix="1" applyFont="1" applyFill="1" applyAlignment="1">
      <alignment horizontal="justify" vertical="top" wrapText="1"/>
    </xf>
    <xf numFmtId="0" fontId="7" fillId="2" borderId="0" xfId="0" applyFont="1" applyFill="1" applyAlignment="1">
      <alignment horizontal="justify" vertical="top" wrapText="1"/>
    </xf>
    <xf numFmtId="0" fontId="5" fillId="2" borderId="0" xfId="0" quotePrefix="1" applyFont="1" applyFill="1" applyAlignment="1">
      <alignment horizontal="justify" vertical="center" wrapText="1"/>
    </xf>
    <xf numFmtId="165" fontId="8" fillId="2" borderId="1" xfId="1" applyNumberFormat="1" applyFont="1" applyFill="1" applyBorder="1" applyAlignment="1">
      <alignment horizontal="center" vertical="center" wrapText="1"/>
    </xf>
    <xf numFmtId="165" fontId="8" fillId="2" borderId="0" xfId="1" applyNumberFormat="1" applyFont="1" applyFill="1" applyBorder="1" applyAlignment="1">
      <alignment horizontal="center" vertical="center" wrapText="1"/>
    </xf>
    <xf numFmtId="165" fontId="8" fillId="2" borderId="3" xfId="1" applyNumberFormat="1" applyFont="1" applyFill="1" applyBorder="1" applyAlignment="1">
      <alignment horizontal="center" vertical="center" wrapText="1"/>
    </xf>
    <xf numFmtId="165" fontId="8" fillId="2" borderId="2" xfId="1" applyNumberFormat="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10" fontId="9" fillId="2" borderId="7" xfId="0" applyNumberFormat="1" applyFont="1" applyFill="1" applyBorder="1" applyAlignment="1">
      <alignment horizontal="center" vertical="center"/>
    </xf>
    <xf numFmtId="10" fontId="9" fillId="2" borderId="0" xfId="0" applyNumberFormat="1" applyFont="1" applyFill="1" applyAlignment="1">
      <alignment horizontal="center" vertical="center"/>
    </xf>
    <xf numFmtId="49" fontId="13" fillId="2" borderId="0" xfId="0" applyNumberFormat="1" applyFont="1" applyFill="1" applyAlignment="1">
      <alignment horizontal="justify" wrapText="1"/>
    </xf>
    <xf numFmtId="49" fontId="13" fillId="2" borderId="0" xfId="0" applyNumberFormat="1" applyFont="1" applyFill="1" applyAlignment="1">
      <alignment horizontal="justify" vertical="center" wrapText="1"/>
    </xf>
    <xf numFmtId="49" fontId="13" fillId="2" borderId="0" xfId="0" applyNumberFormat="1" applyFont="1" applyFill="1" applyAlignment="1">
      <alignment horizontal="left" vertical="center" wrapText="1"/>
    </xf>
    <xf numFmtId="0" fontId="7" fillId="2" borderId="0" xfId="0" quotePrefix="1" applyFont="1" applyFill="1" applyAlignment="1">
      <alignment horizontal="justify" vertical="center" wrapText="1"/>
    </xf>
    <xf numFmtId="0" fontId="7" fillId="2" borderId="0" xfId="0" applyFont="1" applyFill="1" applyAlignment="1">
      <alignment horizontal="justify"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49" fontId="5" fillId="2" borderId="0" xfId="0" applyNumberFormat="1" applyFont="1" applyFill="1" applyAlignment="1">
      <alignment horizontal="justify" vertical="center" wrapText="1"/>
    </xf>
    <xf numFmtId="0" fontId="5" fillId="2" borderId="0" xfId="0" quotePrefix="1" applyFont="1" applyFill="1" applyAlignment="1">
      <alignment horizontal="left" vertical="center" wrapText="1"/>
    </xf>
    <xf numFmtId="0" fontId="5" fillId="2" borderId="0" xfId="0" applyFont="1" applyFill="1" applyAlignment="1">
      <alignment horizontal="left" vertical="center"/>
    </xf>
    <xf numFmtId="0" fontId="19" fillId="3" borderId="0" xfId="0" applyFont="1" applyFill="1" applyAlignment="1">
      <alignment horizontal="justify" vertical="top" wrapText="1"/>
    </xf>
    <xf numFmtId="0" fontId="3" fillId="2" borderId="0" xfId="0" applyFont="1" applyFill="1" applyAlignment="1">
      <alignment horizontal="center"/>
    </xf>
    <xf numFmtId="0" fontId="4" fillId="2" borderId="0" xfId="0" applyFont="1" applyFill="1" applyAlignment="1">
      <alignment horizontal="center"/>
    </xf>
    <xf numFmtId="49" fontId="5" fillId="2" borderId="0" xfId="0" applyNumberFormat="1" applyFont="1" applyFill="1" applyAlignment="1">
      <alignment horizontal="justify" vertical="top" wrapText="1"/>
    </xf>
    <xf numFmtId="0" fontId="5" fillId="2" borderId="0" xfId="0" quotePrefix="1" applyFont="1" applyFill="1" applyAlignment="1">
      <alignment horizontal="left" vertical="top" wrapText="1"/>
    </xf>
    <xf numFmtId="165" fontId="4" fillId="2" borderId="1" xfId="1" applyNumberFormat="1" applyFont="1" applyFill="1" applyBorder="1" applyAlignment="1">
      <alignment horizontal="center" vertical="center" wrapText="1"/>
    </xf>
    <xf numFmtId="165" fontId="4" fillId="2" borderId="0" xfId="1" applyNumberFormat="1"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49" fontId="4" fillId="2" borderId="2" xfId="1" applyNumberFormat="1" applyFont="1" applyFill="1" applyBorder="1" applyAlignment="1">
      <alignment horizontal="center" vertical="center" wrapText="1"/>
    </xf>
    <xf numFmtId="49" fontId="25" fillId="2" borderId="0" xfId="0" applyNumberFormat="1" applyFont="1" applyFill="1" applyAlignment="1">
      <alignment horizontal="left" vertical="top" wrapText="1"/>
    </xf>
    <xf numFmtId="49" fontId="5" fillId="2" borderId="0" xfId="0" quotePrefix="1" applyNumberFormat="1" applyFont="1" applyFill="1" applyAlignment="1">
      <alignment horizontal="justify" vertical="center" wrapText="1"/>
    </xf>
    <xf numFmtId="49" fontId="9" fillId="2" borderId="0" xfId="0" applyNumberFormat="1" applyFont="1" applyFill="1" applyAlignment="1">
      <alignment horizontal="justify" vertical="center" wrapText="1"/>
    </xf>
    <xf numFmtId="0" fontId="0" fillId="3" borderId="0" xfId="0" applyFill="1" applyAlignment="1">
      <alignment horizontal="justify" vertical="top" wrapText="1"/>
    </xf>
    <xf numFmtId="0" fontId="0" fillId="2" borderId="0" xfId="0" applyFill="1" applyAlignment="1">
      <alignment horizontal="center" vertical="top" wrapText="1"/>
    </xf>
    <xf numFmtId="0" fontId="19" fillId="3" borderId="5" xfId="0" applyFont="1" applyFill="1" applyBorder="1" applyAlignment="1">
      <alignment horizontal="justify" vertical="top" wrapText="1"/>
    </xf>
    <xf numFmtId="0" fontId="18" fillId="2" borderId="0" xfId="0" quotePrefix="1" applyFont="1" applyFill="1" applyAlignment="1">
      <alignment horizontal="justify" vertical="top" wrapText="1"/>
    </xf>
    <xf numFmtId="0" fontId="18" fillId="2" borderId="0" xfId="0" applyFont="1" applyFill="1" applyAlignment="1">
      <alignment horizontal="justify" vertical="top" wrapText="1"/>
    </xf>
    <xf numFmtId="0" fontId="18" fillId="2" borderId="0" xfId="0" quotePrefix="1" applyFont="1" applyFill="1" applyAlignment="1">
      <alignment horizontal="left" vertical="top" wrapText="1"/>
    </xf>
    <xf numFmtId="49" fontId="26"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0" fontId="5" fillId="2" borderId="0" xfId="0" applyFont="1" applyFill="1" applyAlignment="1">
      <alignment horizontal="left" vertical="top"/>
    </xf>
    <xf numFmtId="49" fontId="5" fillId="2" borderId="1"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5" fillId="2" borderId="5"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27" fillId="2" borderId="0" xfId="0" applyNumberFormat="1" applyFont="1" applyFill="1" applyAlignment="1">
      <alignment horizontal="justify" vertical="top" wrapText="1"/>
    </xf>
    <xf numFmtId="0" fontId="5" fillId="2" borderId="0" xfId="0" quotePrefix="1" applyFont="1" applyFill="1" applyAlignment="1">
      <alignment horizontal="justify" vertical="top" wrapText="1"/>
    </xf>
    <xf numFmtId="49" fontId="27" fillId="2" borderId="0" xfId="0" applyNumberFormat="1" applyFont="1" applyFill="1" applyAlignment="1">
      <alignment horizontal="justify"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17461</xdr:colOff>
      <xdr:row>14</xdr:row>
      <xdr:rowOff>30163</xdr:rowOff>
    </xdr:from>
    <xdr:to>
      <xdr:col>9</xdr:col>
      <xdr:colOff>561746</xdr:colOff>
      <xdr:row>14</xdr:row>
      <xdr:rowOff>150813</xdr:rowOff>
    </xdr:to>
    <xdr:pic>
      <xdr:nvPicPr>
        <xdr:cNvPr id="2" name="Imagen 1">
          <a:extLst>
            <a:ext uri="{FF2B5EF4-FFF2-40B4-BE49-F238E27FC236}">
              <a16:creationId xmlns:a16="http://schemas.microsoft.com/office/drawing/2014/main" id="{96CBC1F1-11CB-4579-BD68-2A4E254523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3361" y="12520613"/>
          <a:ext cx="6017985"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104775</xdr:colOff>
      <xdr:row>14</xdr:row>
      <xdr:rowOff>38100</xdr:rowOff>
    </xdr:from>
    <xdr:to>
      <xdr:col>10</xdr:col>
      <xdr:colOff>1291</xdr:colOff>
      <xdr:row>14</xdr:row>
      <xdr:rowOff>163768</xdr:rowOff>
    </xdr:to>
    <xdr:pic>
      <xdr:nvPicPr>
        <xdr:cNvPr id="2" name="Imagen 1">
          <a:extLst>
            <a:ext uri="{FF2B5EF4-FFF2-40B4-BE49-F238E27FC236}">
              <a16:creationId xmlns:a16="http://schemas.microsoft.com/office/drawing/2014/main" id="{8CF2B91A-77EA-40A0-86C8-BE119E527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5759450"/>
          <a:ext cx="7116466" cy="125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104774</xdr:colOff>
      <xdr:row>14</xdr:row>
      <xdr:rowOff>38100</xdr:rowOff>
    </xdr:from>
    <xdr:to>
      <xdr:col>9</xdr:col>
      <xdr:colOff>729343</xdr:colOff>
      <xdr:row>14</xdr:row>
      <xdr:rowOff>164095</xdr:rowOff>
    </xdr:to>
    <xdr:pic>
      <xdr:nvPicPr>
        <xdr:cNvPr id="2" name="Imagen 1">
          <a:extLst>
            <a:ext uri="{FF2B5EF4-FFF2-40B4-BE49-F238E27FC236}">
              <a16:creationId xmlns:a16="http://schemas.microsoft.com/office/drawing/2014/main" id="{C7F4CBB8-5BEC-406C-BE7C-DBD7FFE7D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4" y="5969000"/>
          <a:ext cx="7063469" cy="125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104775</xdr:colOff>
      <xdr:row>14</xdr:row>
      <xdr:rowOff>38101</xdr:rowOff>
    </xdr:from>
    <xdr:to>
      <xdr:col>10</xdr:col>
      <xdr:colOff>4233</xdr:colOff>
      <xdr:row>14</xdr:row>
      <xdr:rowOff>148167</xdr:rowOff>
    </xdr:to>
    <xdr:pic>
      <xdr:nvPicPr>
        <xdr:cNvPr id="2" name="Imagen 1">
          <a:extLst>
            <a:ext uri="{FF2B5EF4-FFF2-40B4-BE49-F238E27FC236}">
              <a16:creationId xmlns:a16="http://schemas.microsoft.com/office/drawing/2014/main" id="{0B4FF60C-88C3-45BA-B06C-E3367973D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5397501"/>
          <a:ext cx="7443258" cy="110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104775</xdr:colOff>
      <xdr:row>14</xdr:row>
      <xdr:rowOff>38100</xdr:rowOff>
    </xdr:from>
    <xdr:to>
      <xdr:col>10</xdr:col>
      <xdr:colOff>2041</xdr:colOff>
      <xdr:row>14</xdr:row>
      <xdr:rowOff>146022</xdr:rowOff>
    </xdr:to>
    <xdr:pic>
      <xdr:nvPicPr>
        <xdr:cNvPr id="2" name="Imagen 1">
          <a:extLst>
            <a:ext uri="{FF2B5EF4-FFF2-40B4-BE49-F238E27FC236}">
              <a16:creationId xmlns:a16="http://schemas.microsoft.com/office/drawing/2014/main" id="{3FA840B1-F746-43B4-A945-22EBFB7DE0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7425" y="6978650"/>
          <a:ext cx="7776029" cy="107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118887</xdr:colOff>
      <xdr:row>14</xdr:row>
      <xdr:rowOff>38100</xdr:rowOff>
    </xdr:from>
    <xdr:to>
      <xdr:col>10</xdr:col>
      <xdr:colOff>10584</xdr:colOff>
      <xdr:row>14</xdr:row>
      <xdr:rowOff>141111</xdr:rowOff>
    </xdr:to>
    <xdr:pic>
      <xdr:nvPicPr>
        <xdr:cNvPr id="2" name="Imagen 1">
          <a:extLst>
            <a:ext uri="{FF2B5EF4-FFF2-40B4-BE49-F238E27FC236}">
              <a16:creationId xmlns:a16="http://schemas.microsoft.com/office/drawing/2014/main" id="{0A9B8A16-37EE-49A6-B990-13D7770239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5937" y="6388100"/>
          <a:ext cx="7435497" cy="10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75B3D-A77D-4987-A42C-80DE703F55D9}">
  <dimension ref="A2:T56"/>
  <sheetViews>
    <sheetView tabSelected="1" view="pageLayout" zoomScaleNormal="100" zoomScaleSheetLayoutView="80" workbookViewId="0">
      <selection activeCell="A2" sqref="A2:XFD2"/>
    </sheetView>
  </sheetViews>
  <sheetFormatPr baseColWidth="10" defaultColWidth="11.42578125" defaultRowHeight="15" x14ac:dyDescent="0.25"/>
  <cols>
    <col min="1" max="1" width="5.28515625" style="1" customWidth="1"/>
    <col min="2" max="2" width="32.42578125" style="1" customWidth="1"/>
    <col min="3" max="3" width="1.7109375" style="1" customWidth="1"/>
    <col min="4" max="4" width="16.85546875" style="1" customWidth="1"/>
    <col min="5" max="5" width="14.85546875" style="1" customWidth="1"/>
    <col min="6" max="6" width="16.140625" style="1" customWidth="1"/>
    <col min="7" max="7" width="13.42578125" style="1" customWidth="1"/>
    <col min="8" max="8" width="1.28515625" style="1" customWidth="1"/>
    <col min="9" max="9" width="15.85546875" style="1" customWidth="1"/>
    <col min="10" max="10" width="12.5703125" style="1" customWidth="1"/>
    <col min="11" max="11" width="5.42578125" style="1" customWidth="1"/>
    <col min="12" max="12" width="32.42578125" style="1" customWidth="1"/>
    <col min="13" max="13" width="13.140625" style="2" bestFit="1" customWidth="1"/>
    <col min="14" max="16384" width="11.42578125" style="1"/>
  </cols>
  <sheetData>
    <row r="2" spans="2:11" ht="20.25" hidden="1" x14ac:dyDescent="0.25">
      <c r="B2" s="130" t="s">
        <v>0</v>
      </c>
      <c r="C2" s="130"/>
      <c r="D2" s="130"/>
      <c r="E2" s="130"/>
      <c r="F2" s="130"/>
      <c r="G2" s="130"/>
      <c r="H2" s="130"/>
      <c r="I2" s="130"/>
      <c r="J2" s="130"/>
      <c r="K2" s="102"/>
    </row>
    <row r="3" spans="2:11" ht="20.25" x14ac:dyDescent="0.25">
      <c r="B3" s="131" t="s">
        <v>1</v>
      </c>
      <c r="C3" s="131"/>
      <c r="D3" s="131"/>
      <c r="E3" s="131"/>
      <c r="F3" s="131"/>
      <c r="G3" s="131"/>
      <c r="H3" s="131"/>
      <c r="I3" s="131"/>
      <c r="J3" s="131"/>
      <c r="K3" s="103"/>
    </row>
    <row r="4" spans="2:11" ht="20.25" x14ac:dyDescent="0.25">
      <c r="B4" s="131" t="s">
        <v>2</v>
      </c>
      <c r="C4" s="131"/>
      <c r="D4" s="131"/>
      <c r="E4" s="131"/>
      <c r="F4" s="131"/>
      <c r="G4" s="131"/>
      <c r="H4" s="131"/>
      <c r="I4" s="131"/>
      <c r="J4" s="131"/>
      <c r="K4" s="103"/>
    </row>
    <row r="5" spans="2:11" ht="35.450000000000003" customHeight="1" x14ac:dyDescent="0.25">
      <c r="B5" s="3"/>
      <c r="C5" s="3"/>
      <c r="D5" s="3"/>
      <c r="E5" s="3"/>
      <c r="F5" s="3"/>
      <c r="G5" s="3"/>
      <c r="H5" s="3"/>
      <c r="I5" s="3"/>
      <c r="J5" s="3"/>
      <c r="K5" s="3"/>
    </row>
    <row r="6" spans="2:11" ht="20.25" x14ac:dyDescent="0.25">
      <c r="B6" s="4" t="s">
        <v>3</v>
      </c>
      <c r="C6" s="3"/>
      <c r="D6" s="3"/>
      <c r="E6" s="3"/>
      <c r="F6" s="3"/>
      <c r="G6" s="3"/>
      <c r="H6" s="3"/>
      <c r="I6" s="3"/>
      <c r="J6" s="3"/>
      <c r="K6" s="3"/>
    </row>
    <row r="7" spans="2:11" ht="217.5" customHeight="1" x14ac:dyDescent="0.25">
      <c r="B7" s="132" t="s">
        <v>4</v>
      </c>
      <c r="C7" s="132"/>
      <c r="D7" s="132"/>
      <c r="E7" s="132"/>
      <c r="F7" s="132"/>
      <c r="G7" s="132"/>
      <c r="H7" s="132"/>
      <c r="I7" s="132"/>
      <c r="J7" s="132"/>
      <c r="K7" s="104"/>
    </row>
    <row r="8" spans="2:11" ht="20.25" x14ac:dyDescent="0.25">
      <c r="B8" s="4" t="s">
        <v>5</v>
      </c>
      <c r="C8" s="3"/>
      <c r="D8" s="3"/>
      <c r="E8" s="3"/>
      <c r="F8" s="3"/>
      <c r="G8" s="3"/>
      <c r="H8" s="3"/>
      <c r="I8" s="3"/>
      <c r="J8" s="3"/>
      <c r="K8" s="3"/>
    </row>
    <row r="9" spans="2:11" ht="332.25" customHeight="1" x14ac:dyDescent="0.25">
      <c r="B9" s="133" t="s">
        <v>6</v>
      </c>
      <c r="C9" s="133"/>
      <c r="D9" s="133"/>
      <c r="E9" s="133"/>
      <c r="F9" s="133"/>
      <c r="G9" s="134"/>
      <c r="H9" s="134"/>
      <c r="I9" s="134"/>
      <c r="J9" s="134"/>
      <c r="K9" s="105"/>
    </row>
    <row r="10" spans="2:11" ht="30.95" customHeight="1" x14ac:dyDescent="0.25">
      <c r="B10" s="4" t="s">
        <v>7</v>
      </c>
      <c r="C10" s="3"/>
      <c r="D10" s="3"/>
      <c r="E10" s="3"/>
      <c r="F10" s="3"/>
      <c r="G10" s="3"/>
      <c r="H10" s="3"/>
      <c r="I10" s="3"/>
      <c r="J10" s="3"/>
      <c r="K10" s="3"/>
    </row>
    <row r="11" spans="2:11" ht="168.6" customHeight="1" x14ac:dyDescent="0.25">
      <c r="B11" s="117" t="s">
        <v>131</v>
      </c>
      <c r="C11" s="117"/>
      <c r="D11" s="117"/>
      <c r="E11" s="117"/>
      <c r="F11" s="117"/>
      <c r="G11" s="117"/>
      <c r="H11" s="117"/>
      <c r="I11" s="117"/>
      <c r="J11" s="117"/>
      <c r="K11" s="96"/>
    </row>
    <row r="12" spans="2:11" ht="30.95" customHeight="1" x14ac:dyDescent="0.25">
      <c r="B12" s="5" t="s">
        <v>117</v>
      </c>
      <c r="C12" s="6"/>
      <c r="D12" s="6"/>
      <c r="E12" s="6"/>
      <c r="F12" s="6"/>
      <c r="G12" s="6"/>
      <c r="H12" s="6"/>
      <c r="I12" s="6"/>
      <c r="J12" s="6"/>
      <c r="K12" s="6"/>
    </row>
    <row r="13" spans="2:11" ht="27" customHeight="1" thickBot="1" x14ac:dyDescent="0.3">
      <c r="B13" s="6"/>
      <c r="C13" s="6"/>
      <c r="D13" s="6"/>
      <c r="E13" s="6"/>
      <c r="F13" s="6"/>
      <c r="G13" s="6"/>
      <c r="H13" s="6"/>
      <c r="I13" s="6"/>
      <c r="J13" s="6"/>
      <c r="K13" s="6"/>
    </row>
    <row r="14" spans="2:11" ht="26.45" customHeight="1" thickBot="1" x14ac:dyDescent="0.3">
      <c r="B14" s="118" t="s">
        <v>8</v>
      </c>
      <c r="C14" s="7"/>
      <c r="D14" s="121" t="s">
        <v>9</v>
      </c>
      <c r="E14" s="121"/>
      <c r="F14" s="121"/>
      <c r="G14" s="121"/>
      <c r="H14" s="7"/>
      <c r="I14" s="122" t="s">
        <v>104</v>
      </c>
      <c r="J14" s="122"/>
      <c r="K14" s="8"/>
    </row>
    <row r="15" spans="2:11" ht="15.75" customHeight="1" thickBot="1" x14ac:dyDescent="0.3">
      <c r="B15" s="119"/>
      <c r="C15" s="7"/>
      <c r="D15" s="98"/>
      <c r="E15" s="98"/>
      <c r="F15" s="98"/>
      <c r="G15" s="98"/>
      <c r="H15" s="7"/>
      <c r="I15" s="98"/>
      <c r="J15" s="98"/>
      <c r="K15" s="97"/>
    </row>
    <row r="16" spans="2:11" ht="37.5" customHeight="1" thickBot="1" x14ac:dyDescent="0.3">
      <c r="B16" s="120"/>
      <c r="C16" s="7"/>
      <c r="D16" s="99" t="s">
        <v>10</v>
      </c>
      <c r="E16" s="98" t="s">
        <v>11</v>
      </c>
      <c r="F16" s="9" t="s">
        <v>118</v>
      </c>
      <c r="G16" s="98" t="s">
        <v>119</v>
      </c>
      <c r="H16" s="7"/>
      <c r="I16" s="98" t="s">
        <v>120</v>
      </c>
      <c r="J16" s="98" t="s">
        <v>121</v>
      </c>
      <c r="K16" s="97"/>
    </row>
    <row r="17" spans="2:14" ht="18" x14ac:dyDescent="0.25">
      <c r="B17" s="10" t="s">
        <v>12</v>
      </c>
      <c r="C17" s="7"/>
      <c r="D17" s="11">
        <v>445635.41464760015</v>
      </c>
      <c r="E17" s="12">
        <v>395079.86898999999</v>
      </c>
      <c r="F17" s="11">
        <v>31037.29</v>
      </c>
      <c r="G17" s="11">
        <v>4849.5914499999999</v>
      </c>
      <c r="H17" s="7"/>
      <c r="I17" s="13" t="s">
        <v>105</v>
      </c>
      <c r="J17" s="13" t="s">
        <v>105</v>
      </c>
      <c r="K17" s="14"/>
      <c r="M17" s="15"/>
      <c r="N17" s="2"/>
    </row>
    <row r="18" spans="2:14" ht="18" x14ac:dyDescent="0.25">
      <c r="B18" s="16" t="s">
        <v>13</v>
      </c>
      <c r="C18" s="7"/>
      <c r="D18" s="17">
        <v>37870.104907928275</v>
      </c>
      <c r="E18" s="18">
        <v>21670.568040000006</v>
      </c>
      <c r="F18" s="17">
        <v>7433.6337199999998</v>
      </c>
      <c r="G18" s="11">
        <v>325.935</v>
      </c>
      <c r="H18" s="7"/>
      <c r="I18" s="19" t="s">
        <v>105</v>
      </c>
      <c r="J18" s="19" t="s">
        <v>105</v>
      </c>
      <c r="K18" s="14"/>
      <c r="M18" s="15"/>
      <c r="N18" s="2"/>
    </row>
    <row r="19" spans="2:14" ht="18" x14ac:dyDescent="0.25">
      <c r="B19" s="16" t="s">
        <v>14</v>
      </c>
      <c r="C19" s="7"/>
      <c r="D19" s="17">
        <v>47334.924977599992</v>
      </c>
      <c r="E19" s="18">
        <v>40801.530139999995</v>
      </c>
      <c r="F19" s="17">
        <v>2367.5726400000003</v>
      </c>
      <c r="G19" s="20">
        <v>0</v>
      </c>
      <c r="H19" s="7"/>
      <c r="I19" s="19" t="s">
        <v>106</v>
      </c>
      <c r="J19" s="19" t="s">
        <v>106</v>
      </c>
      <c r="K19" s="14"/>
      <c r="M19" s="15"/>
    </row>
    <row r="20" spans="2:14" ht="18" x14ac:dyDescent="0.25">
      <c r="B20" s="16" t="s">
        <v>15</v>
      </c>
      <c r="C20" s="7"/>
      <c r="D20" s="17">
        <v>1275729.2756239998</v>
      </c>
      <c r="E20" s="18">
        <v>1242171.9059900001</v>
      </c>
      <c r="F20" s="17">
        <v>38407.669520000003</v>
      </c>
      <c r="G20" s="11">
        <v>11556.728050000002</v>
      </c>
      <c r="H20" s="7"/>
      <c r="I20" s="19" t="s">
        <v>105</v>
      </c>
      <c r="J20" s="19" t="s">
        <v>105</v>
      </c>
      <c r="K20" s="14"/>
      <c r="M20" s="15"/>
      <c r="N20" s="2"/>
    </row>
    <row r="21" spans="2:14" ht="18" x14ac:dyDescent="0.25">
      <c r="B21" s="16" t="s">
        <v>16</v>
      </c>
      <c r="C21" s="7"/>
      <c r="D21" s="17">
        <v>99369.795118579452</v>
      </c>
      <c r="E21" s="18">
        <v>59311.308720000001</v>
      </c>
      <c r="F21" s="17">
        <v>5896.1955599999992</v>
      </c>
      <c r="G21" s="11">
        <v>2794.5198399999999</v>
      </c>
      <c r="H21" s="7"/>
      <c r="I21" s="19" t="s">
        <v>105</v>
      </c>
      <c r="J21" s="19" t="s">
        <v>105</v>
      </c>
      <c r="K21" s="14"/>
      <c r="M21" s="15"/>
      <c r="N21" s="2"/>
    </row>
    <row r="22" spans="2:14" ht="18" x14ac:dyDescent="0.25">
      <c r="B22" s="16" t="s">
        <v>17</v>
      </c>
      <c r="C22" s="7"/>
      <c r="D22" s="17">
        <v>73095.921877155401</v>
      </c>
      <c r="E22" s="18">
        <v>51075.950080000002</v>
      </c>
      <c r="F22" s="17">
        <v>8855.7017599999999</v>
      </c>
      <c r="G22" s="11">
        <v>-1385.3570399999999</v>
      </c>
      <c r="H22" s="7"/>
      <c r="I22" s="19" t="s">
        <v>105</v>
      </c>
      <c r="J22" s="19" t="s">
        <v>105</v>
      </c>
      <c r="K22" s="14"/>
      <c r="M22" s="15"/>
      <c r="N22" s="2"/>
    </row>
    <row r="23" spans="2:14" ht="30" x14ac:dyDescent="0.25">
      <c r="B23" s="16" t="s">
        <v>18</v>
      </c>
      <c r="C23" s="7"/>
      <c r="D23" s="17">
        <v>30293.644206999998</v>
      </c>
      <c r="E23" s="18">
        <v>27673.697670000001</v>
      </c>
      <c r="F23" s="17">
        <v>197.48357999999999</v>
      </c>
      <c r="G23" s="11">
        <v>0</v>
      </c>
      <c r="H23" s="7"/>
      <c r="I23" s="19" t="s">
        <v>105</v>
      </c>
      <c r="J23" s="19" t="s">
        <v>105</v>
      </c>
      <c r="K23" s="14"/>
      <c r="M23" s="15"/>
      <c r="N23" s="2"/>
    </row>
    <row r="24" spans="2:14" ht="18" x14ac:dyDescent="0.25">
      <c r="B24" s="16" t="s">
        <v>19</v>
      </c>
      <c r="C24" s="7"/>
      <c r="D24" s="17">
        <v>3318694.5774968006</v>
      </c>
      <c r="E24" s="18">
        <v>3315196.6500900001</v>
      </c>
      <c r="F24" s="17">
        <v>30246</v>
      </c>
      <c r="G24" s="17">
        <v>28133.232680000001</v>
      </c>
      <c r="H24" s="7"/>
      <c r="I24" s="19" t="s">
        <v>105</v>
      </c>
      <c r="J24" s="19" t="s">
        <v>105</v>
      </c>
      <c r="K24" s="14"/>
      <c r="M24" s="15"/>
      <c r="N24" s="2"/>
    </row>
    <row r="25" spans="2:14" x14ac:dyDescent="0.25">
      <c r="B25" s="16" t="s">
        <v>20</v>
      </c>
      <c r="C25" s="7"/>
      <c r="D25" s="17">
        <v>8446640.6659295913</v>
      </c>
      <c r="E25" s="18">
        <v>8300006.0535499994</v>
      </c>
      <c r="F25" s="17">
        <v>184050.68487999999</v>
      </c>
      <c r="G25" s="11">
        <v>69399.921859999988</v>
      </c>
      <c r="H25" s="7"/>
      <c r="I25" s="123">
        <v>0.99890000000000001</v>
      </c>
      <c r="J25" s="123">
        <v>0.99790000000000001</v>
      </c>
      <c r="K25" s="100"/>
      <c r="M25" s="15"/>
      <c r="N25" s="2"/>
    </row>
    <row r="26" spans="2:14" x14ac:dyDescent="0.25">
      <c r="B26" s="16" t="s">
        <v>21</v>
      </c>
      <c r="C26" s="7"/>
      <c r="D26" s="17">
        <v>2807339.6769323302</v>
      </c>
      <c r="E26" s="18">
        <v>2704857.0147299999</v>
      </c>
      <c r="F26" s="17">
        <v>23018.648639999999</v>
      </c>
      <c r="G26" s="11">
        <v>21862.298349999997</v>
      </c>
      <c r="H26" s="7"/>
      <c r="I26" s="124"/>
      <c r="J26" s="124"/>
      <c r="K26" s="100"/>
      <c r="M26" s="15"/>
      <c r="N26" s="21"/>
    </row>
    <row r="27" spans="2:14" x14ac:dyDescent="0.25">
      <c r="B27" s="16" t="s">
        <v>22</v>
      </c>
      <c r="C27" s="7"/>
      <c r="D27" s="17">
        <v>147949.21742421755</v>
      </c>
      <c r="E27" s="18">
        <v>143396.17024000001</v>
      </c>
      <c r="F27" s="17">
        <v>3000</v>
      </c>
      <c r="G27" s="11">
        <v>1092.4953</v>
      </c>
      <c r="H27" s="7"/>
      <c r="I27" s="124"/>
      <c r="J27" s="124"/>
      <c r="K27" s="100"/>
      <c r="M27" s="15"/>
      <c r="N27" s="21"/>
    </row>
    <row r="28" spans="2:14" ht="33.950000000000003" customHeight="1" x14ac:dyDescent="0.25">
      <c r="B28" s="22" t="s">
        <v>23</v>
      </c>
      <c r="C28" s="7"/>
      <c r="D28" s="11">
        <v>156851.65709359993</v>
      </c>
      <c r="E28" s="12">
        <v>139529.22611999998</v>
      </c>
      <c r="F28" s="11">
        <v>17189.236120000001</v>
      </c>
      <c r="G28" s="23">
        <v>608.43196</v>
      </c>
      <c r="H28" s="7"/>
      <c r="I28" s="19" t="s">
        <v>105</v>
      </c>
      <c r="J28" s="19" t="s">
        <v>105</v>
      </c>
      <c r="K28" s="24"/>
      <c r="M28" s="15"/>
      <c r="N28" s="2"/>
    </row>
    <row r="29" spans="2:14" ht="18" x14ac:dyDescent="0.25">
      <c r="B29" s="16" t="s">
        <v>24</v>
      </c>
      <c r="C29" s="7"/>
      <c r="D29" s="17">
        <v>128826.7549565979</v>
      </c>
      <c r="E29" s="18">
        <v>119050.6964</v>
      </c>
      <c r="F29" s="17">
        <v>3169.0621599999999</v>
      </c>
      <c r="G29" s="17">
        <v>0</v>
      </c>
      <c r="H29" s="7"/>
      <c r="I29" s="19" t="s">
        <v>106</v>
      </c>
      <c r="J29" s="19" t="s">
        <v>106</v>
      </c>
      <c r="K29" s="24"/>
      <c r="M29" s="15"/>
      <c r="N29" s="2"/>
    </row>
    <row r="30" spans="2:14" ht="18" x14ac:dyDescent="0.25">
      <c r="B30" s="16" t="s">
        <v>25</v>
      </c>
      <c r="C30" s="7"/>
      <c r="D30" s="17">
        <v>114707.66422000001</v>
      </c>
      <c r="E30" s="18">
        <v>114707.48692</v>
      </c>
      <c r="F30" s="17">
        <v>0</v>
      </c>
      <c r="G30" s="20">
        <v>0</v>
      </c>
      <c r="H30" s="7"/>
      <c r="I30" s="19" t="s">
        <v>105</v>
      </c>
      <c r="J30" s="19" t="s">
        <v>105</v>
      </c>
      <c r="K30" s="25"/>
      <c r="M30" s="15"/>
    </row>
    <row r="31" spans="2:14" ht="30" x14ac:dyDescent="0.25">
      <c r="B31" s="16" t="s">
        <v>26</v>
      </c>
      <c r="C31" s="7"/>
      <c r="D31" s="17">
        <v>9835.4812155437285</v>
      </c>
      <c r="E31" s="18">
        <v>4000.9699199999895</v>
      </c>
      <c r="F31" s="17">
        <v>3058.6406400000001</v>
      </c>
      <c r="G31" s="11">
        <v>1.9632099999999999</v>
      </c>
      <c r="H31" s="7"/>
      <c r="I31" s="19" t="s">
        <v>105</v>
      </c>
      <c r="J31" s="19" t="s">
        <v>105</v>
      </c>
      <c r="K31" s="24"/>
      <c r="M31" s="15"/>
      <c r="N31" s="2"/>
    </row>
    <row r="32" spans="2:14" ht="30" x14ac:dyDescent="0.25">
      <c r="B32" s="16" t="s">
        <v>27</v>
      </c>
      <c r="C32" s="7"/>
      <c r="D32" s="17">
        <v>108983.47974940001</v>
      </c>
      <c r="E32" s="18">
        <v>95484.027130000002</v>
      </c>
      <c r="F32" s="17">
        <v>3988.3795</v>
      </c>
      <c r="G32" s="20">
        <v>0</v>
      </c>
      <c r="H32" s="7"/>
      <c r="I32" s="19" t="s">
        <v>105</v>
      </c>
      <c r="J32" s="19" t="s">
        <v>105</v>
      </c>
      <c r="K32" s="24"/>
      <c r="M32" s="15"/>
      <c r="N32" s="2"/>
    </row>
    <row r="33" spans="1:20" ht="30" x14ac:dyDescent="0.25">
      <c r="B33" s="16" t="s">
        <v>28</v>
      </c>
      <c r="C33" s="7"/>
      <c r="D33" s="17">
        <v>181290.49722219998</v>
      </c>
      <c r="E33" s="18">
        <v>180579.99848000001</v>
      </c>
      <c r="F33" s="17">
        <v>0</v>
      </c>
      <c r="G33" s="11">
        <v>0</v>
      </c>
      <c r="H33" s="7"/>
      <c r="I33" s="26">
        <v>1</v>
      </c>
      <c r="J33" s="26">
        <v>0.96619999999999995</v>
      </c>
      <c r="K33" s="100"/>
      <c r="M33" s="15"/>
      <c r="N33" s="2"/>
    </row>
    <row r="34" spans="1:20" x14ac:dyDescent="0.25">
      <c r="B34" s="16" t="s">
        <v>29</v>
      </c>
      <c r="C34" s="7"/>
      <c r="D34" s="17">
        <v>470663.30982694973</v>
      </c>
      <c r="E34" s="18">
        <v>398316.68448</v>
      </c>
      <c r="F34" s="17">
        <v>49488.758459999997</v>
      </c>
      <c r="G34" s="11">
        <v>36644.299380000004</v>
      </c>
      <c r="H34" s="7"/>
      <c r="I34" s="26">
        <v>1</v>
      </c>
      <c r="J34" s="26">
        <v>0.96619999999999995</v>
      </c>
      <c r="K34" s="100"/>
      <c r="M34" s="15"/>
      <c r="N34" s="2"/>
    </row>
    <row r="35" spans="1:20" ht="30" x14ac:dyDescent="0.25">
      <c r="B35" s="16" t="s">
        <v>30</v>
      </c>
      <c r="C35" s="7"/>
      <c r="D35" s="17">
        <v>10458.127637439031</v>
      </c>
      <c r="E35" s="18">
        <v>2857.7717900000002</v>
      </c>
      <c r="F35" s="17">
        <v>4058.5566600000002</v>
      </c>
      <c r="G35" s="11">
        <v>39.690580000000004</v>
      </c>
      <c r="H35" s="7"/>
      <c r="I35" s="19" t="s">
        <v>105</v>
      </c>
      <c r="J35" s="19" t="s">
        <v>105</v>
      </c>
      <c r="K35" s="24"/>
      <c r="M35" s="15"/>
      <c r="N35" s="2"/>
    </row>
    <row r="36" spans="1:20" ht="18" x14ac:dyDescent="0.25">
      <c r="B36" s="16" t="s">
        <v>31</v>
      </c>
      <c r="C36" s="7"/>
      <c r="D36" s="17">
        <v>11027.083184873467</v>
      </c>
      <c r="E36" s="18">
        <v>8245.8202800000017</v>
      </c>
      <c r="F36" s="17">
        <v>1730.1104399999999</v>
      </c>
      <c r="G36" s="11">
        <v>0</v>
      </c>
      <c r="H36" s="7"/>
      <c r="I36" s="19" t="s">
        <v>106</v>
      </c>
      <c r="J36" s="19" t="s">
        <v>106</v>
      </c>
      <c r="K36" s="24"/>
      <c r="M36" s="15"/>
      <c r="N36" s="2"/>
    </row>
    <row r="37" spans="1:20" x14ac:dyDescent="0.25">
      <c r="B37" s="22" t="s">
        <v>32</v>
      </c>
      <c r="C37" s="7"/>
      <c r="D37" s="11">
        <v>3568689.9412861569</v>
      </c>
      <c r="E37" s="12">
        <v>3110357.06653</v>
      </c>
      <c r="F37" s="11">
        <v>75760</v>
      </c>
      <c r="G37" s="11">
        <v>62066.285519999998</v>
      </c>
      <c r="H37" s="7"/>
      <c r="I37" s="26">
        <v>1</v>
      </c>
      <c r="J37" s="26">
        <v>0.96619999999999995</v>
      </c>
      <c r="K37" s="100"/>
      <c r="M37" s="15"/>
      <c r="N37" s="27"/>
    </row>
    <row r="38" spans="1:20" ht="30" x14ac:dyDescent="0.25">
      <c r="B38" s="16" t="s">
        <v>33</v>
      </c>
      <c r="C38" s="7"/>
      <c r="D38" s="20">
        <v>330</v>
      </c>
      <c r="E38" s="28">
        <v>330</v>
      </c>
      <c r="F38" s="17">
        <v>0</v>
      </c>
      <c r="G38" s="20">
        <v>0</v>
      </c>
      <c r="H38" s="7"/>
      <c r="I38" s="19" t="s">
        <v>105</v>
      </c>
      <c r="J38" s="19" t="s">
        <v>105</v>
      </c>
      <c r="K38" s="25"/>
    </row>
    <row r="39" spans="1:20" ht="45" x14ac:dyDescent="0.25">
      <c r="B39" s="16" t="s">
        <v>34</v>
      </c>
      <c r="C39" s="7"/>
      <c r="D39" s="17">
        <v>15135.989904824053</v>
      </c>
      <c r="E39" s="18">
        <v>14194.859170000002</v>
      </c>
      <c r="F39" s="17">
        <v>0</v>
      </c>
      <c r="G39" s="20">
        <v>0</v>
      </c>
      <c r="H39" s="7"/>
      <c r="I39" s="26">
        <v>1</v>
      </c>
      <c r="J39" s="26">
        <v>1</v>
      </c>
      <c r="K39" s="100"/>
    </row>
    <row r="40" spans="1:20" ht="30" x14ac:dyDescent="0.25">
      <c r="B40" s="16" t="s">
        <v>35</v>
      </c>
      <c r="C40" s="7"/>
      <c r="D40" s="17">
        <v>11862.853178575948</v>
      </c>
      <c r="E40" s="106">
        <v>0</v>
      </c>
      <c r="F40" s="17">
        <v>10436.04285</v>
      </c>
      <c r="G40" s="11">
        <v>0</v>
      </c>
      <c r="H40" s="7"/>
      <c r="I40" s="20" t="s">
        <v>36</v>
      </c>
      <c r="J40" s="20" t="s">
        <v>36</v>
      </c>
      <c r="K40" s="25"/>
      <c r="M40" s="15"/>
    </row>
    <row r="41" spans="1:20" ht="30" x14ac:dyDescent="0.25">
      <c r="B41" s="16" t="s">
        <v>132</v>
      </c>
      <c r="C41" s="7"/>
      <c r="D41" s="17">
        <v>83304.145827999979</v>
      </c>
      <c r="E41" s="18">
        <v>63840.779189999987</v>
      </c>
      <c r="F41" s="17">
        <v>8361.3385799999996</v>
      </c>
      <c r="G41" s="11">
        <v>5893.0163499999999</v>
      </c>
      <c r="H41" s="7"/>
      <c r="I41" s="19" t="s">
        <v>105</v>
      </c>
      <c r="J41" s="19" t="s">
        <v>105</v>
      </c>
      <c r="K41" s="24"/>
      <c r="M41" s="15"/>
      <c r="N41" s="2"/>
    </row>
    <row r="42" spans="1:20" ht="30.75" thickBot="1" x14ac:dyDescent="0.3">
      <c r="B42" s="16" t="s">
        <v>37</v>
      </c>
      <c r="C42" s="7"/>
      <c r="D42" s="17">
        <v>56268.691872399992</v>
      </c>
      <c r="E42" s="18">
        <v>46960.387459999998</v>
      </c>
      <c r="F42" s="17">
        <v>8110.7200800000001</v>
      </c>
      <c r="G42" s="11">
        <v>29.639240000000001</v>
      </c>
      <c r="H42" s="7"/>
      <c r="I42" s="19" t="s">
        <v>105</v>
      </c>
      <c r="J42" s="19" t="s">
        <v>105</v>
      </c>
      <c r="K42" s="24"/>
      <c r="M42" s="15"/>
      <c r="N42" s="2"/>
    </row>
    <row r="43" spans="1:20" ht="18.75" hidden="1" thickBot="1" x14ac:dyDescent="0.3">
      <c r="B43" s="29" t="s">
        <v>38</v>
      </c>
      <c r="C43" s="7"/>
      <c r="D43" s="24">
        <v>0</v>
      </c>
      <c r="E43" s="30"/>
      <c r="F43" s="24"/>
      <c r="G43" s="25"/>
      <c r="H43" s="7"/>
      <c r="I43" s="19" t="s">
        <v>105</v>
      </c>
      <c r="J43" s="19" t="s">
        <v>105</v>
      </c>
      <c r="K43" s="25"/>
    </row>
    <row r="44" spans="1:20" s="35" customFormat="1" ht="23.1" customHeight="1" thickBot="1" x14ac:dyDescent="0.3">
      <c r="A44" s="1"/>
      <c r="B44" s="31" t="s">
        <v>39</v>
      </c>
      <c r="C44" s="7"/>
      <c r="D44" s="32">
        <f>SUM(D17:D43)</f>
        <v>21658188.896319367</v>
      </c>
      <c r="E44" s="32">
        <f t="shared" ref="E44:G44" si="0">SUM(E17:E43)</f>
        <v>20599696.492110007</v>
      </c>
      <c r="F44" s="32">
        <f t="shared" si="0"/>
        <v>519861.72578999994</v>
      </c>
      <c r="G44" s="32">
        <f t="shared" si="0"/>
        <v>243912.69172999996</v>
      </c>
      <c r="H44" s="7"/>
      <c r="I44" s="111">
        <v>0.99929999999999997</v>
      </c>
      <c r="J44" s="111">
        <v>0.98750000000000004</v>
      </c>
      <c r="K44" s="33"/>
      <c r="L44" s="2"/>
      <c r="M44" s="2"/>
      <c r="N44" s="2"/>
      <c r="O44" s="1"/>
      <c r="P44" s="34"/>
      <c r="Q44" s="34"/>
      <c r="R44" s="34"/>
      <c r="S44" s="34"/>
      <c r="T44" s="34"/>
    </row>
    <row r="45" spans="1:20" ht="5.45" customHeight="1" x14ac:dyDescent="0.25">
      <c r="B45" s="36"/>
      <c r="C45" s="36"/>
      <c r="D45" s="36"/>
      <c r="E45" s="36"/>
      <c r="F45" s="36"/>
      <c r="G45" s="36"/>
      <c r="H45" s="36"/>
      <c r="I45" s="36"/>
      <c r="J45" s="36"/>
      <c r="K45" s="36"/>
    </row>
    <row r="46" spans="1:20" ht="35.1" customHeight="1" x14ac:dyDescent="0.2">
      <c r="B46" s="125" t="s">
        <v>103</v>
      </c>
      <c r="C46" s="125"/>
      <c r="D46" s="125"/>
      <c r="E46" s="125"/>
      <c r="F46" s="125"/>
      <c r="G46" s="125"/>
      <c r="H46" s="125"/>
      <c r="I46" s="125"/>
      <c r="J46" s="125"/>
      <c r="K46" s="38"/>
      <c r="L46" s="2"/>
    </row>
    <row r="47" spans="1:20" ht="16.5" x14ac:dyDescent="0.25">
      <c r="B47" s="37" t="s">
        <v>135</v>
      </c>
      <c r="C47" s="37"/>
      <c r="D47" s="37"/>
      <c r="E47" s="37"/>
      <c r="F47" s="37"/>
      <c r="G47" s="37"/>
      <c r="H47" s="37"/>
      <c r="I47" s="37"/>
      <c r="J47" s="37"/>
      <c r="K47" s="37"/>
    </row>
    <row r="48" spans="1:20" ht="16.5" x14ac:dyDescent="0.25">
      <c r="B48" s="37" t="s">
        <v>107</v>
      </c>
      <c r="C48" s="37"/>
      <c r="D48" s="37"/>
      <c r="E48" s="37"/>
      <c r="F48" s="37"/>
      <c r="G48" s="37"/>
      <c r="H48" s="37"/>
      <c r="I48" s="37"/>
      <c r="J48" s="37"/>
      <c r="K48" s="37"/>
    </row>
    <row r="49" spans="2:11" ht="32.450000000000003" customHeight="1" x14ac:dyDescent="0.25">
      <c r="B49" s="126" t="s">
        <v>108</v>
      </c>
      <c r="C49" s="126"/>
      <c r="D49" s="126"/>
      <c r="E49" s="126"/>
      <c r="F49" s="126"/>
      <c r="G49" s="126"/>
      <c r="H49" s="126"/>
      <c r="I49" s="126"/>
      <c r="J49" s="126"/>
      <c r="K49" s="101"/>
    </row>
    <row r="50" spans="2:11" ht="18" customHeight="1" x14ac:dyDescent="0.25">
      <c r="B50" s="127" t="s">
        <v>40</v>
      </c>
      <c r="C50" s="127"/>
      <c r="D50" s="127"/>
      <c r="E50" s="127"/>
      <c r="F50" s="127"/>
      <c r="G50" s="127"/>
      <c r="H50" s="127"/>
      <c r="I50" s="127"/>
      <c r="J50" s="127"/>
      <c r="K50" s="101"/>
    </row>
    <row r="51" spans="2:11" ht="30" customHeight="1" x14ac:dyDescent="0.25">
      <c r="B51" s="127" t="s">
        <v>41</v>
      </c>
      <c r="C51" s="127"/>
      <c r="D51" s="127"/>
      <c r="E51" s="127"/>
      <c r="F51" s="127"/>
      <c r="G51" s="127"/>
      <c r="H51" s="127"/>
      <c r="I51" s="127"/>
      <c r="J51" s="127"/>
      <c r="K51" s="101"/>
    </row>
    <row r="52" spans="2:11" x14ac:dyDescent="0.25">
      <c r="B52" s="36"/>
      <c r="C52" s="36"/>
      <c r="D52" s="36"/>
      <c r="E52" s="36"/>
      <c r="F52" s="36"/>
      <c r="G52" s="36"/>
      <c r="H52" s="36"/>
      <c r="I52" s="36"/>
      <c r="J52" s="36"/>
      <c r="K52" s="36"/>
    </row>
    <row r="53" spans="2:11" ht="18" x14ac:dyDescent="0.25">
      <c r="B53" s="39" t="s">
        <v>42</v>
      </c>
      <c r="C53" s="6"/>
      <c r="D53" s="6"/>
      <c r="E53" s="6"/>
      <c r="F53" s="6"/>
      <c r="G53" s="6"/>
      <c r="H53" s="6"/>
      <c r="I53" s="6"/>
      <c r="J53" s="6"/>
      <c r="K53" s="6"/>
    </row>
    <row r="54" spans="2:11" ht="261.95" customHeight="1" x14ac:dyDescent="0.25">
      <c r="B54" s="128" t="s">
        <v>134</v>
      </c>
      <c r="C54" s="129"/>
      <c r="D54" s="129"/>
      <c r="E54" s="129"/>
      <c r="F54" s="129"/>
      <c r="G54" s="129"/>
      <c r="H54" s="129"/>
      <c r="I54" s="129"/>
      <c r="J54" s="129"/>
      <c r="K54" s="95"/>
    </row>
    <row r="55" spans="2:11" ht="131.44999999999999" customHeight="1" x14ac:dyDescent="0.25">
      <c r="B55" s="115" t="s">
        <v>133</v>
      </c>
      <c r="C55" s="116"/>
      <c r="D55" s="116"/>
      <c r="E55" s="116"/>
      <c r="F55" s="116"/>
      <c r="G55" s="116"/>
      <c r="H55" s="116"/>
      <c r="I55" s="116"/>
      <c r="J55" s="116"/>
      <c r="K55" s="95"/>
    </row>
    <row r="56" spans="2:11" x14ac:dyDescent="0.25">
      <c r="B56" s="36"/>
      <c r="C56" s="36"/>
      <c r="D56" s="36"/>
      <c r="E56" s="36"/>
      <c r="F56" s="36"/>
      <c r="G56" s="36"/>
      <c r="H56" s="36"/>
      <c r="I56" s="36"/>
      <c r="J56" s="36"/>
      <c r="K56" s="36"/>
    </row>
  </sheetData>
  <mergeCells count="18">
    <mergeCell ref="B2:J2"/>
    <mergeCell ref="B3:J3"/>
    <mergeCell ref="B4:J4"/>
    <mergeCell ref="B7:J7"/>
    <mergeCell ref="B9:E9"/>
    <mergeCell ref="F9:J9"/>
    <mergeCell ref="B55:J55"/>
    <mergeCell ref="B11:J11"/>
    <mergeCell ref="B14:B16"/>
    <mergeCell ref="D14:G14"/>
    <mergeCell ref="I14:J14"/>
    <mergeCell ref="I25:I27"/>
    <mergeCell ref="J25:J27"/>
    <mergeCell ref="B46:J46"/>
    <mergeCell ref="B49:J49"/>
    <mergeCell ref="B50:J50"/>
    <mergeCell ref="B51:J51"/>
    <mergeCell ref="B54:J54"/>
  </mergeCells>
  <pageMargins left="1.299212598425197" right="0.70866141732283472" top="0.74803149606299213" bottom="0.74803149606299213" header="0.31496062992125984" footer="0.31496062992125984"/>
  <pageSetup scale="56" orientation="portrait" r:id="rId1"/>
  <headerFooter>
    <oddHeader>&amp;L&amp;G</oddHeader>
  </headerFooter>
  <rowBreaks count="2" manualBreakCount="2">
    <brk id="11" max="10" man="1"/>
    <brk id="51" max="10" man="1"/>
  </rowBreaks>
  <colBreaks count="1" manualBreakCount="1">
    <brk id="11"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44B4-8BD9-4E75-889F-363834252787}">
  <sheetPr>
    <pageSetUpPr fitToPage="1"/>
  </sheetPr>
  <dimension ref="A2:V31"/>
  <sheetViews>
    <sheetView view="pageLayout" zoomScaleNormal="70" zoomScaleSheetLayoutView="70" workbookViewId="0">
      <selection activeCell="A2" sqref="A2:XFD2"/>
    </sheetView>
  </sheetViews>
  <sheetFormatPr baseColWidth="10" defaultColWidth="11.42578125" defaultRowHeight="15" x14ac:dyDescent="0.25"/>
  <cols>
    <col min="1" max="1" width="11.42578125" style="47"/>
    <col min="2" max="2" width="32.42578125" style="47" customWidth="1"/>
    <col min="3" max="3" width="1.7109375" style="47" customWidth="1"/>
    <col min="4" max="4" width="14.42578125" style="47" customWidth="1"/>
    <col min="5" max="5" width="16.85546875" style="47" customWidth="1"/>
    <col min="6" max="6" width="20" style="47" customWidth="1"/>
    <col min="7" max="7" width="15.85546875" style="47" customWidth="1"/>
    <col min="8" max="8" width="1.28515625" style="47" customWidth="1"/>
    <col min="9" max="9" width="18.85546875" style="47" customWidth="1"/>
    <col min="10" max="10" width="14.42578125" style="47" customWidth="1"/>
    <col min="11" max="11" width="11.42578125" style="40"/>
    <col min="12" max="15" width="0" style="40" hidden="1" customWidth="1"/>
    <col min="16" max="18" width="0" style="47" hidden="1" customWidth="1"/>
    <col min="19" max="16384" width="11.42578125" style="47"/>
  </cols>
  <sheetData>
    <row r="2" spans="2:12" ht="20.25" hidden="1" x14ac:dyDescent="0.3">
      <c r="B2" s="136" t="s">
        <v>0</v>
      </c>
      <c r="C2" s="136"/>
      <c r="D2" s="136"/>
      <c r="E2" s="136"/>
      <c r="F2" s="136"/>
      <c r="G2" s="136"/>
      <c r="H2" s="136"/>
      <c r="I2" s="136"/>
      <c r="J2" s="136"/>
    </row>
    <row r="3" spans="2:12" ht="20.25" x14ac:dyDescent="0.3">
      <c r="B3" s="137" t="s">
        <v>1</v>
      </c>
      <c r="C3" s="137"/>
      <c r="D3" s="137"/>
      <c r="E3" s="137"/>
      <c r="F3" s="137"/>
      <c r="G3" s="137"/>
      <c r="H3" s="137"/>
      <c r="I3" s="137"/>
      <c r="J3" s="137"/>
    </row>
    <row r="4" spans="2:12" ht="20.25" x14ac:dyDescent="0.3">
      <c r="B4" s="137" t="s">
        <v>43</v>
      </c>
      <c r="C4" s="137"/>
      <c r="D4" s="137"/>
      <c r="E4" s="137"/>
      <c r="F4" s="137"/>
      <c r="G4" s="137"/>
      <c r="H4" s="137"/>
      <c r="I4" s="137"/>
      <c r="J4" s="137"/>
    </row>
    <row r="5" spans="2:12" ht="21" customHeight="1" x14ac:dyDescent="0.3">
      <c r="B5" s="41"/>
      <c r="C5" s="41"/>
      <c r="D5" s="41"/>
      <c r="E5" s="41"/>
      <c r="F5" s="41"/>
      <c r="G5" s="41"/>
      <c r="H5" s="41"/>
      <c r="I5" s="41"/>
      <c r="J5" s="41"/>
    </row>
    <row r="6" spans="2:12" ht="20.25" x14ac:dyDescent="0.3">
      <c r="B6" s="42" t="s">
        <v>3</v>
      </c>
      <c r="C6" s="41"/>
      <c r="D6" s="41"/>
      <c r="E6" s="41"/>
      <c r="F6" s="41"/>
      <c r="G6" s="41"/>
      <c r="H6" s="41"/>
      <c r="I6" s="41"/>
      <c r="J6" s="41"/>
    </row>
    <row r="7" spans="2:12" ht="90" customHeight="1" x14ac:dyDescent="0.25">
      <c r="B7" s="138" t="s">
        <v>44</v>
      </c>
      <c r="C7" s="138"/>
      <c r="D7" s="138"/>
      <c r="E7" s="138"/>
      <c r="F7" s="138"/>
      <c r="G7" s="138"/>
      <c r="H7" s="138"/>
      <c r="I7" s="138"/>
      <c r="J7" s="138"/>
    </row>
    <row r="8" spans="2:12" ht="20.25" x14ac:dyDescent="0.3">
      <c r="B8" s="42" t="s">
        <v>5</v>
      </c>
      <c r="C8" s="41"/>
      <c r="D8" s="41"/>
      <c r="E8" s="41"/>
      <c r="F8" s="41"/>
      <c r="G8" s="41"/>
      <c r="H8" s="41"/>
      <c r="I8" s="41"/>
      <c r="J8" s="41"/>
    </row>
    <row r="9" spans="2:12" ht="108.95" customHeight="1" x14ac:dyDescent="0.25">
      <c r="B9" s="139" t="s">
        <v>45</v>
      </c>
      <c r="C9" s="139"/>
      <c r="D9" s="139"/>
      <c r="E9" s="139"/>
      <c r="F9" s="139"/>
      <c r="G9" s="139"/>
      <c r="H9" s="139"/>
      <c r="I9" s="139"/>
      <c r="J9" s="139"/>
    </row>
    <row r="10" spans="2:12" ht="20.25" x14ac:dyDescent="0.3">
      <c r="B10" s="42" t="s">
        <v>7</v>
      </c>
      <c r="C10" s="41"/>
      <c r="D10" s="41"/>
      <c r="E10" s="41"/>
      <c r="F10" s="41"/>
      <c r="G10" s="41"/>
      <c r="H10" s="41"/>
      <c r="I10" s="41"/>
      <c r="J10" s="41"/>
    </row>
    <row r="11" spans="2:12" ht="23.45" customHeight="1" x14ac:dyDescent="0.25">
      <c r="B11" s="139" t="s">
        <v>46</v>
      </c>
      <c r="C11" s="139"/>
      <c r="D11" s="139"/>
      <c r="E11" s="139"/>
      <c r="F11" s="139"/>
      <c r="G11" s="139"/>
      <c r="H11" s="139"/>
      <c r="I11" s="139"/>
      <c r="J11" s="139"/>
    </row>
    <row r="12" spans="2:12" ht="28.5" customHeight="1" x14ac:dyDescent="0.3">
      <c r="B12" s="42" t="s">
        <v>122</v>
      </c>
      <c r="C12" s="41"/>
      <c r="D12" s="41"/>
      <c r="E12" s="41"/>
      <c r="F12" s="41"/>
      <c r="G12" s="41"/>
      <c r="H12" s="41"/>
      <c r="I12" s="41"/>
      <c r="J12" s="41"/>
    </row>
    <row r="13" spans="2:12" ht="21" thickBot="1" x14ac:dyDescent="0.35">
      <c r="B13" s="41"/>
      <c r="C13" s="41"/>
      <c r="D13" s="91"/>
      <c r="E13" s="41"/>
      <c r="F13" s="41"/>
      <c r="G13" s="41"/>
      <c r="H13" s="41"/>
      <c r="I13" s="41"/>
      <c r="J13" s="41"/>
    </row>
    <row r="14" spans="2:12" ht="23.45" customHeight="1" thickBot="1" x14ac:dyDescent="0.35">
      <c r="B14" s="140" t="s">
        <v>8</v>
      </c>
      <c r="C14" s="41"/>
      <c r="D14" s="143" t="s">
        <v>9</v>
      </c>
      <c r="E14" s="143"/>
      <c r="F14" s="143"/>
      <c r="G14" s="143"/>
      <c r="H14" s="41"/>
      <c r="I14" s="144" t="s">
        <v>47</v>
      </c>
      <c r="J14" s="144"/>
    </row>
    <row r="15" spans="2:12" ht="15.75" customHeight="1" thickBot="1" x14ac:dyDescent="0.35">
      <c r="B15" s="141"/>
      <c r="C15" s="41"/>
      <c r="D15" s="43"/>
      <c r="E15" s="43"/>
      <c r="F15" s="43"/>
      <c r="G15" s="43"/>
      <c r="H15" s="41"/>
      <c r="I15" s="43"/>
      <c r="J15" s="43"/>
    </row>
    <row r="16" spans="2:12" ht="70.5" customHeight="1" thickBot="1" x14ac:dyDescent="0.35">
      <c r="B16" s="142"/>
      <c r="C16" s="41"/>
      <c r="D16" s="44" t="s">
        <v>48</v>
      </c>
      <c r="E16" s="43" t="s">
        <v>11</v>
      </c>
      <c r="F16" s="45" t="s">
        <v>123</v>
      </c>
      <c r="G16" s="43" t="s">
        <v>124</v>
      </c>
      <c r="H16" s="41"/>
      <c r="I16" s="46" t="s">
        <v>125</v>
      </c>
      <c r="J16" s="43" t="s">
        <v>121</v>
      </c>
      <c r="L16" s="53"/>
    </row>
    <row r="17" spans="1:22" ht="27.95" customHeight="1" x14ac:dyDescent="0.3">
      <c r="B17" s="48" t="s">
        <v>49</v>
      </c>
      <c r="C17" s="41"/>
      <c r="D17" s="49">
        <v>5704</v>
      </c>
      <c r="E17" s="50">
        <v>5704</v>
      </c>
      <c r="F17" s="49" t="s">
        <v>50</v>
      </c>
      <c r="G17" s="49" t="s">
        <v>50</v>
      </c>
      <c r="H17" s="41"/>
      <c r="I17" s="51" t="s">
        <v>51</v>
      </c>
      <c r="J17" s="52" t="s">
        <v>51</v>
      </c>
      <c r="L17" s="53"/>
    </row>
    <row r="18" spans="1:22" ht="27.95" customHeight="1" x14ac:dyDescent="0.3">
      <c r="B18" s="54" t="s">
        <v>52</v>
      </c>
      <c r="C18" s="41"/>
      <c r="D18" s="55">
        <v>1663</v>
      </c>
      <c r="E18" s="56">
        <v>1663</v>
      </c>
      <c r="F18" s="55" t="s">
        <v>50</v>
      </c>
      <c r="G18" s="55" t="s">
        <v>50</v>
      </c>
      <c r="H18" s="41"/>
      <c r="I18" s="57" t="s">
        <v>51</v>
      </c>
      <c r="J18" s="57" t="s">
        <v>51</v>
      </c>
      <c r="L18" s="40" t="s">
        <v>90</v>
      </c>
      <c r="M18" s="90">
        <f>+D20-D18</f>
        <v>159376</v>
      </c>
    </row>
    <row r="19" spans="1:22" ht="61.5" thickBot="1" x14ac:dyDescent="0.35">
      <c r="B19" s="54" t="s">
        <v>53</v>
      </c>
      <c r="C19" s="41"/>
      <c r="D19" s="55">
        <v>153672</v>
      </c>
      <c r="E19" s="56">
        <v>106727.31154000001</v>
      </c>
      <c r="F19" s="55">
        <v>16958.05</v>
      </c>
      <c r="G19" s="55">
        <v>2581.1731500000001</v>
      </c>
      <c r="H19" s="41"/>
      <c r="I19" s="57" t="s">
        <v>128</v>
      </c>
      <c r="J19" s="57" t="s">
        <v>92</v>
      </c>
      <c r="L19" s="58"/>
      <c r="M19" s="53"/>
      <c r="N19" s="59"/>
      <c r="O19" s="53"/>
    </row>
    <row r="20" spans="1:22" customFormat="1" ht="21" thickBot="1" x14ac:dyDescent="0.35">
      <c r="A20" s="47"/>
      <c r="B20" s="60" t="s">
        <v>39</v>
      </c>
      <c r="C20" s="41"/>
      <c r="D20" s="61">
        <f>D17+D18+D19</f>
        <v>161039</v>
      </c>
      <c r="E20" s="61">
        <f>SUM(E17:E19)</f>
        <v>114094.31154000001</v>
      </c>
      <c r="F20" s="61">
        <f>F19</f>
        <v>16958.05</v>
      </c>
      <c r="G20" s="61">
        <f>G19</f>
        <v>2581.1731500000001</v>
      </c>
      <c r="H20" s="41"/>
      <c r="I20" s="62" t="str">
        <f>I19</f>
        <v>44.1</v>
      </c>
      <c r="J20" s="63" t="str">
        <f>J19</f>
        <v>33.7</v>
      </c>
      <c r="K20" s="53"/>
      <c r="L20" s="53"/>
      <c r="M20" s="53"/>
      <c r="N20" s="53"/>
      <c r="O20" s="64"/>
      <c r="P20" s="65"/>
      <c r="Q20" s="65"/>
      <c r="R20" s="65"/>
      <c r="S20" s="65"/>
    </row>
    <row r="21" spans="1:22" ht="5.45" customHeight="1" x14ac:dyDescent="0.25">
      <c r="B21" s="66"/>
      <c r="C21" s="66"/>
      <c r="D21" s="66"/>
      <c r="E21" s="66"/>
      <c r="F21" s="66"/>
      <c r="G21" s="66"/>
      <c r="H21" s="66"/>
      <c r="I21" s="66"/>
      <c r="J21" s="66"/>
      <c r="L21" s="53"/>
    </row>
    <row r="22" spans="1:22" ht="32.1" customHeight="1" x14ac:dyDescent="0.25">
      <c r="B22" s="147" t="s">
        <v>88</v>
      </c>
      <c r="C22" s="147"/>
      <c r="D22" s="147"/>
      <c r="E22" s="147"/>
      <c r="F22" s="147"/>
      <c r="G22" s="147"/>
      <c r="H22" s="147"/>
      <c r="I22" s="147"/>
      <c r="J22" s="147"/>
      <c r="K22" s="92"/>
      <c r="L22" s="53" t="s">
        <v>93</v>
      </c>
      <c r="M22" s="53">
        <f>109850138.39/1000</f>
        <v>109850.13839000001</v>
      </c>
      <c r="N22" s="53">
        <f>+M24-E17</f>
        <v>106727.31154000001</v>
      </c>
      <c r="O22" s="40" t="s">
        <v>91</v>
      </c>
    </row>
    <row r="23" spans="1:22" ht="18.75" x14ac:dyDescent="0.25">
      <c r="B23" s="109" t="s">
        <v>136</v>
      </c>
      <c r="C23" s="66"/>
      <c r="D23" s="66"/>
      <c r="E23" s="66"/>
      <c r="F23" s="66"/>
      <c r="G23" s="66"/>
      <c r="H23" s="66"/>
      <c r="I23" s="66"/>
      <c r="J23" s="66"/>
      <c r="L23" s="40" t="s">
        <v>127</v>
      </c>
      <c r="M23" s="53">
        <f>2581173.15/1000</f>
        <v>2581.1731500000001</v>
      </c>
      <c r="N23" s="53"/>
    </row>
    <row r="24" spans="1:22" ht="21.75" customHeight="1" x14ac:dyDescent="0.25">
      <c r="B24" s="145"/>
      <c r="C24" s="145"/>
      <c r="D24" s="145"/>
      <c r="E24" s="145"/>
      <c r="F24" s="145"/>
      <c r="G24" s="145"/>
      <c r="H24" s="145"/>
      <c r="I24" s="145"/>
      <c r="J24" s="145"/>
      <c r="M24" s="53">
        <f>SUM(M22:M23)</f>
        <v>112431.31154000001</v>
      </c>
    </row>
    <row r="25" spans="1:22" ht="20.45" customHeight="1" x14ac:dyDescent="0.25">
      <c r="B25" s="145"/>
      <c r="C25" s="145"/>
      <c r="D25" s="145"/>
      <c r="E25" s="145"/>
      <c r="F25" s="145"/>
      <c r="G25" s="145"/>
      <c r="H25" s="145"/>
      <c r="I25" s="145"/>
      <c r="J25" s="145"/>
    </row>
    <row r="26" spans="1:22" ht="20.25" x14ac:dyDescent="0.3">
      <c r="B26" s="42" t="s">
        <v>42</v>
      </c>
      <c r="C26" s="41"/>
      <c r="D26" s="41"/>
      <c r="E26" s="41"/>
      <c r="F26" s="41"/>
      <c r="G26" s="41"/>
      <c r="H26" s="41"/>
      <c r="I26" s="41"/>
      <c r="J26" s="41"/>
    </row>
    <row r="27" spans="1:22" ht="173.45" customHeight="1" x14ac:dyDescent="0.25">
      <c r="B27" s="146" t="s">
        <v>142</v>
      </c>
      <c r="C27" s="146"/>
      <c r="D27" s="146"/>
      <c r="E27" s="146"/>
      <c r="F27" s="146"/>
      <c r="G27" s="146"/>
      <c r="H27" s="146"/>
      <c r="I27" s="146"/>
      <c r="J27" s="146"/>
      <c r="K27" s="93"/>
      <c r="N27" s="135"/>
      <c r="O27" s="135"/>
      <c r="P27" s="135"/>
      <c r="Q27" s="135"/>
      <c r="R27" s="135"/>
      <c r="S27" s="135"/>
      <c r="T27" s="135"/>
      <c r="U27" s="135"/>
      <c r="V27" s="135"/>
    </row>
    <row r="28" spans="1:22" x14ac:dyDescent="0.25">
      <c r="N28" s="148"/>
      <c r="O28" s="148"/>
      <c r="P28" s="148"/>
      <c r="Q28" s="148"/>
      <c r="R28" s="148"/>
      <c r="S28" s="148"/>
      <c r="T28" s="148"/>
      <c r="U28" s="148"/>
      <c r="V28" s="148"/>
    </row>
    <row r="29" spans="1:22" ht="93.75" customHeight="1" x14ac:dyDescent="0.25">
      <c r="B29" s="149"/>
      <c r="C29" s="149"/>
      <c r="D29" s="149"/>
      <c r="E29" s="149"/>
      <c r="F29" s="149"/>
      <c r="G29" s="149"/>
      <c r="H29" s="149"/>
      <c r="I29" s="149"/>
      <c r="J29" s="149"/>
      <c r="K29" s="149"/>
      <c r="N29" s="135"/>
      <c r="O29" s="135"/>
      <c r="P29" s="135"/>
      <c r="Q29" s="135"/>
      <c r="R29" s="135"/>
      <c r="S29" s="135"/>
      <c r="T29" s="135"/>
      <c r="U29" s="135"/>
      <c r="V29" s="135"/>
    </row>
    <row r="30" spans="1:22" ht="18.75" x14ac:dyDescent="0.25">
      <c r="N30" s="135"/>
      <c r="O30" s="135"/>
      <c r="P30" s="135"/>
      <c r="Q30" s="135"/>
      <c r="R30" s="135"/>
      <c r="S30" s="135"/>
      <c r="T30" s="135"/>
      <c r="U30" s="135"/>
      <c r="V30" s="135"/>
    </row>
    <row r="31" spans="1:22" ht="93.75" customHeight="1" x14ac:dyDescent="0.25">
      <c r="N31" s="150"/>
      <c r="O31" s="150"/>
      <c r="P31" s="150"/>
      <c r="Q31" s="150"/>
      <c r="R31" s="150"/>
      <c r="S31" s="150"/>
      <c r="T31" s="150"/>
      <c r="U31" s="150"/>
      <c r="V31" s="150"/>
    </row>
  </sheetData>
  <mergeCells count="18">
    <mergeCell ref="N28:V28"/>
    <mergeCell ref="B29:K29"/>
    <mergeCell ref="N29:V29"/>
    <mergeCell ref="N30:V30"/>
    <mergeCell ref="N31:V31"/>
    <mergeCell ref="N27:V27"/>
    <mergeCell ref="B2:J2"/>
    <mergeCell ref="B3:J3"/>
    <mergeCell ref="B4:J4"/>
    <mergeCell ref="B7:J7"/>
    <mergeCell ref="B9:J9"/>
    <mergeCell ref="B11:J11"/>
    <mergeCell ref="B14:B16"/>
    <mergeCell ref="D14:G14"/>
    <mergeCell ref="I14:J14"/>
    <mergeCell ref="B24:J25"/>
    <mergeCell ref="B27:J27"/>
    <mergeCell ref="B22:J22"/>
  </mergeCells>
  <pageMargins left="0.7" right="0.55000000000000004" top="0.75" bottom="0.75" header="0.3" footer="0.3"/>
  <pageSetup scale="58" fitToHeight="0" orientation="portrait" r:id="rId1"/>
  <headerFooter>
    <oddHeader>&amp;L&amp;G</oddHeader>
  </headerFooter>
  <ignoredErrors>
    <ignoredError sqref="I19:J19"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B392-5261-4681-9E1C-1B7CFB49EB33}">
  <sheetPr>
    <pageSetUpPr fitToPage="1"/>
  </sheetPr>
  <dimension ref="A2:U27"/>
  <sheetViews>
    <sheetView view="pageLayout" topLeftCell="A3" zoomScaleNormal="70" workbookViewId="0">
      <selection activeCell="B3" sqref="B3:J3"/>
    </sheetView>
  </sheetViews>
  <sheetFormatPr baseColWidth="10" defaultColWidth="11.42578125" defaultRowHeight="15" x14ac:dyDescent="0.25"/>
  <cols>
    <col min="1" max="1" width="11.42578125" style="47"/>
    <col min="2" max="2" width="32.42578125" style="47" customWidth="1"/>
    <col min="3" max="3" width="1.7109375" style="47" customWidth="1"/>
    <col min="4" max="4" width="14.42578125" style="47" customWidth="1"/>
    <col min="5" max="5" width="17" style="47" customWidth="1"/>
    <col min="6" max="6" width="20.42578125" style="47" customWidth="1"/>
    <col min="7" max="7" width="16" style="47" customWidth="1"/>
    <col min="8" max="8" width="1.28515625" style="47" customWidth="1"/>
    <col min="9" max="9" width="21.28515625" style="47" customWidth="1"/>
    <col min="10" max="10" width="20.42578125" style="47" customWidth="1"/>
    <col min="11" max="11" width="0" style="40" hidden="1" customWidth="1"/>
    <col min="12" max="12" width="13.42578125" style="40" hidden="1" customWidth="1"/>
    <col min="13" max="13" width="0" style="40" hidden="1" customWidth="1"/>
    <col min="14" max="14" width="13.7109375" style="40" hidden="1" customWidth="1"/>
    <col min="15" max="15" width="17.5703125" style="40" hidden="1" customWidth="1"/>
    <col min="16" max="16" width="11.42578125" style="40"/>
    <col min="17" max="17" width="12.28515625" style="47" bestFit="1" customWidth="1"/>
    <col min="18" max="16384" width="11.42578125" style="47"/>
  </cols>
  <sheetData>
    <row r="2" spans="2:15" ht="20.25" x14ac:dyDescent="0.3">
      <c r="B2" s="136" t="s">
        <v>0</v>
      </c>
      <c r="C2" s="136"/>
      <c r="D2" s="136"/>
      <c r="E2" s="136"/>
      <c r="F2" s="136"/>
      <c r="G2" s="136"/>
      <c r="H2" s="136"/>
      <c r="I2" s="136"/>
      <c r="J2" s="136"/>
    </row>
    <row r="3" spans="2:15" ht="20.25" x14ac:dyDescent="0.3">
      <c r="B3" s="137" t="s">
        <v>1</v>
      </c>
      <c r="C3" s="137"/>
      <c r="D3" s="137"/>
      <c r="E3" s="137"/>
      <c r="F3" s="137"/>
      <c r="G3" s="137"/>
      <c r="H3" s="137"/>
      <c r="I3" s="137"/>
      <c r="J3" s="137"/>
    </row>
    <row r="4" spans="2:15" ht="20.25" x14ac:dyDescent="0.3">
      <c r="B4" s="137" t="s">
        <v>54</v>
      </c>
      <c r="C4" s="137"/>
      <c r="D4" s="137"/>
      <c r="E4" s="137"/>
      <c r="F4" s="137"/>
      <c r="G4" s="137"/>
      <c r="H4" s="137"/>
      <c r="I4" s="137"/>
      <c r="J4" s="137"/>
    </row>
    <row r="5" spans="2:15" ht="28.5" customHeight="1" x14ac:dyDescent="0.3">
      <c r="B5" s="41"/>
      <c r="C5" s="41"/>
      <c r="D5" s="41"/>
      <c r="E5" s="41"/>
      <c r="F5" s="41"/>
      <c r="G5" s="41"/>
      <c r="H5" s="41"/>
      <c r="I5" s="41"/>
      <c r="J5" s="41"/>
    </row>
    <row r="6" spans="2:15" ht="20.25" x14ac:dyDescent="0.3">
      <c r="B6" s="42" t="s">
        <v>3</v>
      </c>
      <c r="C6" s="41"/>
      <c r="D6" s="41"/>
      <c r="E6" s="41"/>
      <c r="F6" s="41"/>
      <c r="G6" s="41"/>
      <c r="H6" s="41"/>
      <c r="I6" s="41"/>
      <c r="J6" s="41"/>
    </row>
    <row r="7" spans="2:15" ht="60.6" customHeight="1" x14ac:dyDescent="0.25">
      <c r="B7" s="138" t="s">
        <v>109</v>
      </c>
      <c r="C7" s="138"/>
      <c r="D7" s="138"/>
      <c r="E7" s="138"/>
      <c r="F7" s="138"/>
      <c r="G7" s="138"/>
      <c r="H7" s="138"/>
      <c r="I7" s="138"/>
      <c r="J7" s="138"/>
    </row>
    <row r="8" spans="2:15" ht="21.6" customHeight="1" x14ac:dyDescent="0.3">
      <c r="B8" s="42" t="s">
        <v>5</v>
      </c>
      <c r="C8" s="41"/>
      <c r="D8" s="41"/>
      <c r="E8" s="41"/>
      <c r="F8" s="41"/>
      <c r="G8" s="41"/>
      <c r="H8" s="41"/>
      <c r="I8" s="41"/>
      <c r="J8" s="41"/>
    </row>
    <row r="9" spans="2:15" ht="153" customHeight="1" x14ac:dyDescent="0.25">
      <c r="B9" s="153" t="s">
        <v>55</v>
      </c>
      <c r="C9" s="153"/>
      <c r="D9" s="153"/>
      <c r="E9" s="153"/>
      <c r="F9" s="153"/>
      <c r="G9" s="153"/>
      <c r="H9" s="153"/>
      <c r="I9" s="153"/>
      <c r="J9" s="153"/>
    </row>
    <row r="10" spans="2:15" ht="20.25" x14ac:dyDescent="0.3">
      <c r="B10" s="42" t="s">
        <v>7</v>
      </c>
      <c r="C10" s="41"/>
      <c r="D10" s="41"/>
      <c r="E10" s="41"/>
      <c r="F10" s="41"/>
      <c r="G10" s="41"/>
      <c r="H10" s="41"/>
      <c r="I10" s="41"/>
      <c r="J10" s="41"/>
    </row>
    <row r="11" spans="2:15" ht="23.45" customHeight="1" x14ac:dyDescent="0.25">
      <c r="B11" s="139" t="s">
        <v>46</v>
      </c>
      <c r="C11" s="139"/>
      <c r="D11" s="139"/>
      <c r="E11" s="139"/>
      <c r="F11" s="139"/>
      <c r="G11" s="139"/>
      <c r="H11" s="139"/>
      <c r="I11" s="139"/>
      <c r="J11" s="139"/>
    </row>
    <row r="12" spans="2:15" ht="30.6" customHeight="1" x14ac:dyDescent="0.3">
      <c r="B12" s="42" t="s">
        <v>117</v>
      </c>
      <c r="C12" s="41"/>
      <c r="D12" s="41"/>
      <c r="E12" s="41"/>
      <c r="F12" s="41"/>
      <c r="G12" s="41"/>
      <c r="H12" s="41"/>
      <c r="I12" s="41"/>
      <c r="J12" s="41"/>
    </row>
    <row r="13" spans="2:15" ht="9.6" customHeight="1" thickBot="1" x14ac:dyDescent="0.35">
      <c r="B13" s="41"/>
      <c r="C13" s="41"/>
      <c r="D13" s="41"/>
      <c r="E13" s="41"/>
      <c r="F13" s="41"/>
      <c r="G13" s="41"/>
      <c r="H13" s="41"/>
      <c r="I13" s="41"/>
      <c r="J13" s="41"/>
    </row>
    <row r="14" spans="2:15" ht="25.5" customHeight="1" thickBot="1" x14ac:dyDescent="0.35">
      <c r="B14" s="140" t="s">
        <v>8</v>
      </c>
      <c r="C14" s="41"/>
      <c r="D14" s="143" t="s">
        <v>9</v>
      </c>
      <c r="E14" s="143"/>
      <c r="F14" s="143"/>
      <c r="G14" s="143"/>
      <c r="H14" s="41"/>
      <c r="I14" s="144" t="s">
        <v>47</v>
      </c>
      <c r="J14" s="144"/>
    </row>
    <row r="15" spans="2:15" ht="15.75" customHeight="1" thickBot="1" x14ac:dyDescent="0.35">
      <c r="B15" s="141"/>
      <c r="C15" s="41"/>
      <c r="D15" s="43"/>
      <c r="E15" s="43"/>
      <c r="F15" s="43"/>
      <c r="G15" s="43"/>
      <c r="H15" s="41"/>
      <c r="I15" s="43"/>
      <c r="J15" s="43"/>
    </row>
    <row r="16" spans="2:15" ht="60" customHeight="1" thickBot="1" x14ac:dyDescent="0.35">
      <c r="B16" s="142"/>
      <c r="C16" s="41"/>
      <c r="D16" s="44" t="s">
        <v>56</v>
      </c>
      <c r="E16" s="43" t="s">
        <v>11</v>
      </c>
      <c r="F16" s="45" t="s">
        <v>123</v>
      </c>
      <c r="G16" s="43" t="s">
        <v>124</v>
      </c>
      <c r="H16" s="41"/>
      <c r="I16" s="43" t="s">
        <v>120</v>
      </c>
      <c r="J16" s="43" t="s">
        <v>121</v>
      </c>
      <c r="O16" s="69"/>
    </row>
    <row r="17" spans="1:21" ht="41.1" customHeight="1" x14ac:dyDescent="0.3">
      <c r="B17" s="48" t="s">
        <v>57</v>
      </c>
      <c r="C17" s="41"/>
      <c r="D17" s="49">
        <v>1840</v>
      </c>
      <c r="E17" s="50">
        <v>1606</v>
      </c>
      <c r="F17" s="49" t="s">
        <v>50</v>
      </c>
      <c r="G17" s="49" t="s">
        <v>58</v>
      </c>
      <c r="H17" s="41"/>
      <c r="I17" s="51" t="s">
        <v>51</v>
      </c>
      <c r="J17" s="52" t="s">
        <v>51</v>
      </c>
      <c r="O17" s="70"/>
    </row>
    <row r="18" spans="1:21" ht="27.95" customHeight="1" x14ac:dyDescent="0.3">
      <c r="B18" s="54" t="s">
        <v>59</v>
      </c>
      <c r="C18" s="41"/>
      <c r="D18" s="55">
        <v>815</v>
      </c>
      <c r="E18" s="56">
        <v>815</v>
      </c>
      <c r="F18" s="55" t="s">
        <v>50</v>
      </c>
      <c r="G18" s="55" t="s">
        <v>58</v>
      </c>
      <c r="H18" s="41"/>
      <c r="I18" s="57" t="s">
        <v>51</v>
      </c>
      <c r="J18" s="57" t="s">
        <v>51</v>
      </c>
      <c r="L18" s="40" t="s">
        <v>90</v>
      </c>
      <c r="M18" s="53">
        <v>25138</v>
      </c>
      <c r="N18" s="69"/>
      <c r="O18" s="70"/>
    </row>
    <row r="19" spans="1:21" ht="47.1" customHeight="1" thickBot="1" x14ac:dyDescent="0.35">
      <c r="B19" s="54" t="s">
        <v>60</v>
      </c>
      <c r="C19" s="41"/>
      <c r="D19" s="55">
        <v>22483</v>
      </c>
      <c r="E19" s="56">
        <v>18604.151279999998</v>
      </c>
      <c r="F19" s="55">
        <v>3337.7175299999999</v>
      </c>
      <c r="G19" s="55">
        <v>114.26228999999999</v>
      </c>
      <c r="H19" s="41"/>
      <c r="I19" s="57" t="s">
        <v>130</v>
      </c>
      <c r="J19" s="57" t="s">
        <v>95</v>
      </c>
      <c r="K19" s="71"/>
      <c r="L19" s="53"/>
      <c r="M19" s="68"/>
      <c r="N19" s="70"/>
    </row>
    <row r="20" spans="1:21" customFormat="1" ht="27.95" customHeight="1" thickBot="1" x14ac:dyDescent="0.35">
      <c r="A20" s="47"/>
      <c r="B20" s="60" t="s">
        <v>39</v>
      </c>
      <c r="C20" s="41"/>
      <c r="D20" s="61">
        <f>D19+D18+D17</f>
        <v>25138</v>
      </c>
      <c r="E20" s="61">
        <f>E19+E18+E17</f>
        <v>21025.151279999998</v>
      </c>
      <c r="F20" s="61">
        <f>F19</f>
        <v>3337.7175299999999</v>
      </c>
      <c r="G20" s="61">
        <f>G19</f>
        <v>114.26228999999999</v>
      </c>
      <c r="H20" s="41"/>
      <c r="I20" s="62" t="str">
        <f>I19</f>
        <v>54.6</v>
      </c>
      <c r="J20" s="72" t="str">
        <f>J19</f>
        <v>47.5</v>
      </c>
      <c r="K20" s="53"/>
      <c r="L20" s="53"/>
      <c r="M20" s="53"/>
      <c r="N20" s="53"/>
      <c r="O20" s="64"/>
      <c r="P20" s="64"/>
      <c r="Q20" s="65"/>
      <c r="R20" s="65"/>
      <c r="S20" s="65"/>
    </row>
    <row r="21" spans="1:21" ht="5.45" customHeight="1" x14ac:dyDescent="0.35">
      <c r="B21" s="73"/>
      <c r="C21" s="73"/>
      <c r="D21" s="73"/>
      <c r="E21" s="73"/>
      <c r="F21" s="73"/>
      <c r="G21" s="73"/>
      <c r="H21" s="73"/>
      <c r="I21" s="73"/>
      <c r="J21" s="73"/>
      <c r="L21" s="53"/>
      <c r="N21" s="53"/>
    </row>
    <row r="22" spans="1:21" ht="18.75" x14ac:dyDescent="0.25">
      <c r="B22" s="67" t="s">
        <v>89</v>
      </c>
      <c r="L22" s="53" t="s">
        <v>94</v>
      </c>
      <c r="M22" s="53">
        <f>20910888.99/1000</f>
        <v>20910.888989999999</v>
      </c>
      <c r="N22" s="53">
        <f>+M24-E17-E18</f>
        <v>18604.151279999998</v>
      </c>
    </row>
    <row r="23" spans="1:21" s="108" customFormat="1" ht="21.6" customHeight="1" x14ac:dyDescent="0.25">
      <c r="B23" s="154" t="s">
        <v>136</v>
      </c>
      <c r="C23" s="154"/>
      <c r="D23" s="154"/>
      <c r="E23" s="154"/>
      <c r="F23" s="154"/>
      <c r="G23" s="154"/>
      <c r="H23" s="154"/>
      <c r="I23" s="154"/>
      <c r="J23" s="154"/>
      <c r="L23" s="53" t="s">
        <v>129</v>
      </c>
      <c r="M23" s="110">
        <f>114262.29/1000</f>
        <v>114.26228999999999</v>
      </c>
    </row>
    <row r="24" spans="1:21" ht="24" customHeight="1" x14ac:dyDescent="0.25">
      <c r="B24" s="155"/>
      <c r="C24" s="155"/>
      <c r="D24" s="155"/>
      <c r="E24" s="155"/>
      <c r="F24" s="155"/>
      <c r="G24" s="155"/>
      <c r="H24" s="155"/>
      <c r="I24" s="155"/>
      <c r="J24" s="155"/>
      <c r="M24" s="53">
        <f>SUM(M22:M23)</f>
        <v>21025.151279999998</v>
      </c>
      <c r="P24" s="47"/>
    </row>
    <row r="25" spans="1:21" ht="11.45" customHeight="1" x14ac:dyDescent="0.25">
      <c r="B25" s="74"/>
      <c r="C25" s="74"/>
      <c r="D25" s="74"/>
      <c r="E25" s="74"/>
      <c r="F25" s="74"/>
      <c r="G25" s="74"/>
      <c r="H25" s="74"/>
      <c r="I25" s="74"/>
      <c r="J25" s="74"/>
    </row>
    <row r="26" spans="1:21" ht="20.25" x14ac:dyDescent="0.3">
      <c r="B26" s="42" t="s">
        <v>42</v>
      </c>
      <c r="C26" s="41"/>
      <c r="D26" s="41"/>
      <c r="E26" s="41"/>
      <c r="F26" s="41"/>
      <c r="G26" s="41"/>
      <c r="H26" s="41"/>
      <c r="I26" s="41"/>
      <c r="J26" s="41"/>
      <c r="Q26" s="94"/>
      <c r="S26" s="94"/>
      <c r="U26" s="94"/>
    </row>
    <row r="27" spans="1:21" ht="219.95" customHeight="1" x14ac:dyDescent="0.25">
      <c r="B27" s="151" t="s">
        <v>143</v>
      </c>
      <c r="C27" s="152"/>
      <c r="D27" s="152"/>
      <c r="E27" s="152"/>
      <c r="F27" s="152"/>
      <c r="G27" s="152"/>
      <c r="H27" s="152"/>
      <c r="I27" s="152"/>
      <c r="J27" s="152"/>
    </row>
  </sheetData>
  <mergeCells count="12">
    <mergeCell ref="B27:J27"/>
    <mergeCell ref="B2:J2"/>
    <mergeCell ref="B3:J3"/>
    <mergeCell ref="B4:J4"/>
    <mergeCell ref="B7:J7"/>
    <mergeCell ref="B9:J9"/>
    <mergeCell ref="B11:J11"/>
    <mergeCell ref="B14:B16"/>
    <mergeCell ref="D14:G14"/>
    <mergeCell ref="I14:J14"/>
    <mergeCell ref="B23:J23"/>
    <mergeCell ref="B24:J24"/>
  </mergeCells>
  <pageMargins left="0.51181102362204722" right="0.70866141732283472" top="0.74803149606299213" bottom="0.74803149606299213" header="0.31496062992125984" footer="0.31496062992125984"/>
  <pageSetup scale="59" fitToHeight="0" orientation="portrait" r:id="rId1"/>
  <headerFooter>
    <oddHeader>&amp;L&amp;G</oddHeader>
  </headerFooter>
  <ignoredErrors>
    <ignoredError sqref="J19 I19:I20"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F649F-DE6C-4473-BA72-2418DAA6A6F5}">
  <sheetPr>
    <pageSetUpPr fitToPage="1"/>
  </sheetPr>
  <dimension ref="A2:U29"/>
  <sheetViews>
    <sheetView view="pageLayout" topLeftCell="C9" zoomScaleNormal="80" workbookViewId="0">
      <selection activeCell="M18" sqref="M18:O23"/>
    </sheetView>
  </sheetViews>
  <sheetFormatPr baseColWidth="10" defaultColWidth="11.42578125" defaultRowHeight="15" x14ac:dyDescent="0.25"/>
  <cols>
    <col min="1" max="1" width="11.42578125" style="47"/>
    <col min="2" max="2" width="32.42578125" style="47" customWidth="1"/>
    <col min="3" max="3" width="1.7109375" style="47" customWidth="1"/>
    <col min="4" max="4" width="14.42578125" style="47" customWidth="1"/>
    <col min="5" max="5" width="17.42578125" style="47" customWidth="1"/>
    <col min="6" max="6" width="21.28515625" style="47" customWidth="1"/>
    <col min="7" max="7" width="16.5703125" style="47" customWidth="1"/>
    <col min="8" max="8" width="1.28515625" style="47" customWidth="1"/>
    <col min="9" max="9" width="20.42578125" style="47" customWidth="1"/>
    <col min="10" max="10" width="14.85546875" style="47" customWidth="1"/>
    <col min="11" max="12" width="11.42578125" style="40"/>
    <col min="13" max="13" width="15.42578125" style="40" customWidth="1"/>
    <col min="14" max="14" width="11.42578125" style="40"/>
    <col min="15" max="15" width="17.5703125" style="40" bestFit="1" customWidth="1"/>
    <col min="16" max="21" width="11.42578125" style="75"/>
    <col min="22" max="16384" width="11.42578125" style="47"/>
  </cols>
  <sheetData>
    <row r="2" spans="2:10" ht="20.25" hidden="1" x14ac:dyDescent="0.3">
      <c r="B2" s="136" t="s">
        <v>0</v>
      </c>
      <c r="C2" s="136"/>
      <c r="D2" s="136"/>
      <c r="E2" s="136"/>
      <c r="F2" s="136"/>
      <c r="G2" s="136"/>
      <c r="H2" s="136"/>
      <c r="I2" s="136"/>
      <c r="J2" s="136"/>
    </row>
    <row r="3" spans="2:10" ht="20.25" x14ac:dyDescent="0.3">
      <c r="B3" s="137" t="s">
        <v>1</v>
      </c>
      <c r="C3" s="137"/>
      <c r="D3" s="137"/>
      <c r="E3" s="137"/>
      <c r="F3" s="137"/>
      <c r="G3" s="137"/>
      <c r="H3" s="137"/>
      <c r="I3" s="137"/>
      <c r="J3" s="137"/>
    </row>
    <row r="4" spans="2:10" ht="20.25" x14ac:dyDescent="0.3">
      <c r="B4" s="137" t="s">
        <v>61</v>
      </c>
      <c r="C4" s="137"/>
      <c r="D4" s="137"/>
      <c r="E4" s="137"/>
      <c r="F4" s="137"/>
      <c r="G4" s="137"/>
      <c r="H4" s="137"/>
      <c r="I4" s="137"/>
      <c r="J4" s="137"/>
    </row>
    <row r="5" spans="2:10" ht="27.6" customHeight="1" x14ac:dyDescent="0.3">
      <c r="B5" s="41"/>
      <c r="C5" s="41"/>
      <c r="D5" s="41"/>
      <c r="E5" s="41"/>
      <c r="F5" s="41"/>
      <c r="G5" s="41"/>
      <c r="H5" s="41"/>
      <c r="I5" s="41"/>
      <c r="J5" s="41"/>
    </row>
    <row r="6" spans="2:10" ht="20.25" x14ac:dyDescent="0.3">
      <c r="B6" s="42" t="s">
        <v>3</v>
      </c>
      <c r="C6" s="41"/>
      <c r="D6" s="41"/>
      <c r="E6" s="41"/>
      <c r="F6" s="41"/>
      <c r="G6" s="41"/>
      <c r="H6" s="41"/>
      <c r="I6" s="41"/>
      <c r="J6" s="41"/>
    </row>
    <row r="7" spans="2:10" ht="42.6" customHeight="1" x14ac:dyDescent="0.25">
      <c r="B7" s="138" t="s">
        <v>110</v>
      </c>
      <c r="C7" s="138"/>
      <c r="D7" s="138"/>
      <c r="E7" s="138"/>
      <c r="F7" s="138"/>
      <c r="G7" s="138"/>
      <c r="H7" s="138"/>
      <c r="I7" s="138"/>
      <c r="J7" s="138"/>
    </row>
    <row r="8" spans="2:10" ht="33.950000000000003" customHeight="1" x14ac:dyDescent="0.3">
      <c r="B8" s="42" t="s">
        <v>5</v>
      </c>
      <c r="C8" s="41"/>
      <c r="D8" s="41"/>
      <c r="E8" s="41"/>
      <c r="F8" s="41"/>
      <c r="G8" s="41"/>
      <c r="H8" s="41"/>
      <c r="I8" s="41"/>
      <c r="J8" s="41"/>
    </row>
    <row r="9" spans="2:10" ht="114.6" customHeight="1" x14ac:dyDescent="0.25">
      <c r="B9" s="139" t="s">
        <v>62</v>
      </c>
      <c r="C9" s="139"/>
      <c r="D9" s="139"/>
      <c r="E9" s="139"/>
      <c r="F9" s="139"/>
      <c r="G9" s="156"/>
      <c r="H9" s="156"/>
      <c r="I9" s="156"/>
      <c r="J9" s="156"/>
    </row>
    <row r="10" spans="2:10" ht="20.25" x14ac:dyDescent="0.3">
      <c r="B10" s="42" t="s">
        <v>7</v>
      </c>
      <c r="C10" s="41"/>
      <c r="D10" s="41"/>
      <c r="E10" s="41"/>
      <c r="F10" s="41"/>
      <c r="G10" s="41"/>
      <c r="H10" s="41"/>
      <c r="I10" s="41"/>
      <c r="J10" s="41"/>
    </row>
    <row r="11" spans="2:10" ht="18.600000000000001" customHeight="1" x14ac:dyDescent="0.25">
      <c r="B11" s="139" t="s">
        <v>46</v>
      </c>
      <c r="C11" s="139"/>
      <c r="D11" s="139"/>
      <c r="E11" s="139"/>
      <c r="F11" s="139"/>
      <c r="G11" s="139"/>
      <c r="H11" s="139"/>
      <c r="I11" s="139"/>
      <c r="J11" s="139"/>
    </row>
    <row r="12" spans="2:10" ht="26.45" customHeight="1" x14ac:dyDescent="0.3">
      <c r="B12" s="42" t="s">
        <v>122</v>
      </c>
      <c r="C12" s="41"/>
      <c r="D12" s="41"/>
      <c r="E12" s="41"/>
      <c r="F12" s="41"/>
      <c r="G12" s="41"/>
      <c r="H12" s="41"/>
      <c r="I12" s="41"/>
      <c r="J12" s="41"/>
    </row>
    <row r="13" spans="2:10" ht="21" thickBot="1" x14ac:dyDescent="0.35">
      <c r="B13" s="41"/>
      <c r="C13" s="41"/>
      <c r="D13" s="41"/>
      <c r="E13" s="41"/>
      <c r="F13" s="41"/>
      <c r="G13" s="41"/>
      <c r="H13" s="41"/>
      <c r="I13" s="41"/>
      <c r="J13" s="41"/>
    </row>
    <row r="14" spans="2:10" ht="23.45" customHeight="1" thickBot="1" x14ac:dyDescent="0.35">
      <c r="B14" s="140" t="s">
        <v>8</v>
      </c>
      <c r="C14" s="41"/>
      <c r="D14" s="143" t="s">
        <v>9</v>
      </c>
      <c r="E14" s="143"/>
      <c r="F14" s="143"/>
      <c r="G14" s="143"/>
      <c r="H14" s="41"/>
      <c r="I14" s="144" t="s">
        <v>47</v>
      </c>
      <c r="J14" s="144"/>
    </row>
    <row r="15" spans="2:10" ht="15.75" customHeight="1" thickBot="1" x14ac:dyDescent="0.35">
      <c r="B15" s="141"/>
      <c r="C15" s="41"/>
      <c r="D15" s="43"/>
      <c r="E15" s="43"/>
      <c r="F15" s="43"/>
      <c r="G15" s="43"/>
      <c r="H15" s="41"/>
      <c r="I15" s="43"/>
      <c r="J15" s="43"/>
    </row>
    <row r="16" spans="2:10" ht="63" customHeight="1" thickBot="1" x14ac:dyDescent="0.35">
      <c r="B16" s="142"/>
      <c r="C16" s="41"/>
      <c r="D16" s="44" t="s">
        <v>56</v>
      </c>
      <c r="E16" s="43" t="s">
        <v>11</v>
      </c>
      <c r="F16" s="45" t="s">
        <v>123</v>
      </c>
      <c r="G16" s="45" t="s">
        <v>124</v>
      </c>
      <c r="H16" s="41"/>
      <c r="I16" s="43" t="s">
        <v>120</v>
      </c>
      <c r="J16" s="43" t="s">
        <v>121</v>
      </c>
    </row>
    <row r="17" spans="1:21" ht="41.1" customHeight="1" x14ac:dyDescent="0.3">
      <c r="B17" s="48" t="s">
        <v>57</v>
      </c>
      <c r="C17" s="41"/>
      <c r="D17" s="49">
        <v>1300</v>
      </c>
      <c r="E17" s="50">
        <v>1699</v>
      </c>
      <c r="F17" s="49" t="s">
        <v>63</v>
      </c>
      <c r="G17" s="49" t="s">
        <v>51</v>
      </c>
      <c r="H17" s="41"/>
      <c r="I17" s="51" t="s">
        <v>64</v>
      </c>
      <c r="J17" s="52" t="s">
        <v>65</v>
      </c>
    </row>
    <row r="18" spans="1:21" ht="27.95" customHeight="1" x14ac:dyDescent="0.3">
      <c r="B18" s="54" t="s">
        <v>59</v>
      </c>
      <c r="C18" s="41"/>
      <c r="D18" s="55">
        <v>733</v>
      </c>
      <c r="E18" s="56">
        <v>733</v>
      </c>
      <c r="F18" s="55" t="s">
        <v>65</v>
      </c>
      <c r="G18" s="55" t="s">
        <v>51</v>
      </c>
      <c r="H18" s="41"/>
      <c r="I18" s="57" t="s">
        <v>65</v>
      </c>
      <c r="J18" s="57" t="s">
        <v>65</v>
      </c>
      <c r="L18" s="68"/>
      <c r="M18" s="53" t="s">
        <v>90</v>
      </c>
      <c r="N18" s="53">
        <f>65196557.97/1000</f>
        <v>65196.557970000002</v>
      </c>
      <c r="O18" s="69"/>
    </row>
    <row r="19" spans="1:21" ht="41.1" customHeight="1" thickBot="1" x14ac:dyDescent="0.35">
      <c r="B19" s="54" t="s">
        <v>60</v>
      </c>
      <c r="C19" s="41"/>
      <c r="D19" s="55">
        <v>63164</v>
      </c>
      <c r="E19" s="56">
        <v>62295.556750000003</v>
      </c>
      <c r="F19" s="88">
        <v>457.04311999999999</v>
      </c>
      <c r="G19" s="88">
        <v>5.1070799999999998</v>
      </c>
      <c r="H19" s="41"/>
      <c r="I19" s="57" t="s">
        <v>96</v>
      </c>
      <c r="J19" s="57" t="s">
        <v>144</v>
      </c>
      <c r="L19" s="76"/>
      <c r="M19" s="53"/>
      <c r="O19" s="70"/>
    </row>
    <row r="20" spans="1:21" customFormat="1" ht="27.95" customHeight="1" thickBot="1" x14ac:dyDescent="0.35">
      <c r="A20" s="47"/>
      <c r="B20" s="60" t="s">
        <v>39</v>
      </c>
      <c r="C20" s="41"/>
      <c r="D20" s="89">
        <f>SUM(D17:D19)</f>
        <v>65197</v>
      </c>
      <c r="E20" s="89">
        <f>SUM(E17:E19)</f>
        <v>64727.556750000003</v>
      </c>
      <c r="F20" s="89">
        <f>F19</f>
        <v>457.04311999999999</v>
      </c>
      <c r="G20" s="89">
        <f>G19</f>
        <v>5.1070799999999998</v>
      </c>
      <c r="H20" s="41"/>
      <c r="I20" s="72" t="str">
        <f>I19</f>
        <v>80.4</v>
      </c>
      <c r="J20" s="62" t="str">
        <f>J19</f>
        <v>59.2</v>
      </c>
      <c r="K20" s="53"/>
      <c r="L20" s="53"/>
      <c r="M20" s="53" t="s">
        <v>94</v>
      </c>
      <c r="N20" s="53">
        <f>64722449.67/1000</f>
        <v>64722.449670000002</v>
      </c>
      <c r="O20" s="64">
        <f>+N23-E17-E18</f>
        <v>62295.556750000003</v>
      </c>
      <c r="P20" s="77"/>
      <c r="Q20" s="77"/>
      <c r="R20" s="77"/>
      <c r="S20" s="77"/>
      <c r="T20" s="78"/>
      <c r="U20" s="78"/>
    </row>
    <row r="21" spans="1:21" ht="5.45" customHeight="1" x14ac:dyDescent="0.3">
      <c r="B21" s="41"/>
      <c r="C21" s="41"/>
      <c r="D21" s="41"/>
      <c r="E21" s="41"/>
      <c r="F21" s="41"/>
      <c r="G21" s="41"/>
      <c r="H21" s="41"/>
      <c r="I21" s="41"/>
      <c r="J21" s="41"/>
    </row>
    <row r="22" spans="1:21" ht="18.75" x14ac:dyDescent="0.25">
      <c r="B22" s="67" t="s">
        <v>66</v>
      </c>
      <c r="C22" s="66"/>
      <c r="D22" s="66"/>
      <c r="E22" s="66"/>
      <c r="F22" s="66"/>
      <c r="G22" s="66"/>
      <c r="H22" s="66"/>
      <c r="I22" s="66"/>
      <c r="J22" s="66"/>
      <c r="M22" s="40" t="s">
        <v>129</v>
      </c>
      <c r="N22" s="53">
        <f>5107.08/1000</f>
        <v>5.1070799999999998</v>
      </c>
    </row>
    <row r="23" spans="1:21" ht="18.75" x14ac:dyDescent="0.25">
      <c r="B23" s="109" t="s">
        <v>136</v>
      </c>
      <c r="C23" s="66"/>
      <c r="D23" s="66"/>
      <c r="E23" s="66"/>
      <c r="F23" s="66"/>
      <c r="G23" s="66"/>
      <c r="H23" s="66"/>
      <c r="I23" s="66"/>
      <c r="J23" s="66"/>
      <c r="N23" s="53">
        <f>SUM(N20:N22)</f>
        <v>64727.556750000003</v>
      </c>
      <c r="P23" s="47"/>
      <c r="Q23" s="47"/>
      <c r="R23" s="47"/>
      <c r="S23" s="47"/>
      <c r="T23" s="47"/>
      <c r="U23" s="47"/>
    </row>
    <row r="24" spans="1:21" ht="21" customHeight="1" x14ac:dyDescent="0.25">
      <c r="B24" s="155"/>
      <c r="C24" s="155"/>
      <c r="D24" s="155"/>
      <c r="E24" s="155"/>
      <c r="F24" s="155"/>
      <c r="G24" s="155"/>
      <c r="H24" s="155"/>
      <c r="I24" s="155"/>
      <c r="J24" s="155"/>
      <c r="P24" s="47"/>
      <c r="Q24" s="47"/>
      <c r="R24" s="47"/>
      <c r="S24" s="47"/>
      <c r="T24" s="47"/>
      <c r="U24" s="47"/>
    </row>
    <row r="25" spans="1:21" ht="15.75" x14ac:dyDescent="0.25">
      <c r="B25" s="79"/>
      <c r="C25" s="66"/>
      <c r="D25" s="66"/>
      <c r="E25" s="66"/>
      <c r="F25" s="66"/>
      <c r="G25" s="66"/>
      <c r="H25" s="66"/>
      <c r="I25" s="66"/>
      <c r="J25" s="66"/>
      <c r="P25" s="47"/>
      <c r="Q25" s="47"/>
      <c r="R25" s="47"/>
      <c r="S25" s="47"/>
      <c r="T25" s="47"/>
      <c r="U25" s="47"/>
    </row>
    <row r="26" spans="1:21" ht="14.1" customHeight="1" x14ac:dyDescent="0.25">
      <c r="B26" s="66"/>
      <c r="C26" s="66"/>
      <c r="D26" s="66"/>
      <c r="E26" s="66"/>
      <c r="F26" s="66"/>
      <c r="G26" s="66"/>
      <c r="H26" s="66"/>
      <c r="I26" s="66"/>
      <c r="J26" s="66"/>
    </row>
    <row r="27" spans="1:21" ht="20.25" x14ac:dyDescent="0.3">
      <c r="B27" s="42" t="s">
        <v>42</v>
      </c>
      <c r="C27" s="41"/>
      <c r="D27" s="41"/>
      <c r="E27" s="41"/>
      <c r="F27" s="41"/>
      <c r="G27" s="41"/>
      <c r="H27" s="41"/>
      <c r="I27" s="41"/>
      <c r="J27" s="41"/>
    </row>
    <row r="28" spans="1:21" ht="238.5" customHeight="1" x14ac:dyDescent="0.25">
      <c r="B28" s="146" t="s">
        <v>145</v>
      </c>
      <c r="C28" s="146"/>
      <c r="D28" s="146"/>
      <c r="E28" s="146"/>
      <c r="F28" s="146"/>
      <c r="G28" s="146"/>
      <c r="H28" s="146"/>
      <c r="I28" s="146"/>
      <c r="J28" s="146"/>
    </row>
    <row r="29" spans="1:21" ht="18.75" x14ac:dyDescent="0.3">
      <c r="B29" s="80"/>
      <c r="C29" s="80"/>
      <c r="D29" s="80"/>
      <c r="E29" s="80"/>
      <c r="F29" s="80"/>
      <c r="G29" s="80"/>
      <c r="H29" s="80"/>
      <c r="I29" s="80"/>
      <c r="J29" s="80"/>
    </row>
  </sheetData>
  <mergeCells count="12">
    <mergeCell ref="B28:J28"/>
    <mergeCell ref="B2:J2"/>
    <mergeCell ref="B3:J3"/>
    <mergeCell ref="B4:J4"/>
    <mergeCell ref="B7:J7"/>
    <mergeCell ref="B9:E9"/>
    <mergeCell ref="F9:J9"/>
    <mergeCell ref="B11:J11"/>
    <mergeCell ref="B14:B16"/>
    <mergeCell ref="D14:G14"/>
    <mergeCell ref="I14:J14"/>
    <mergeCell ref="B24:J24"/>
  </mergeCells>
  <pageMargins left="0.7" right="0.7" top="0.75" bottom="0.75" header="0.3" footer="0.3"/>
  <pageSetup scale="55" fitToHeight="0" orientation="portrait" r:id="rId1"/>
  <headerFooter>
    <oddHeader>&amp;L&amp;G</oddHeader>
  </headerFooter>
  <ignoredErrors>
    <ignoredError sqref="I19:J19" numberStoredAsText="1"/>
    <ignoredError sqref="E20" formula="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2A04B-B21A-43D4-9A05-20FE222384EE}">
  <dimension ref="A2:S33"/>
  <sheetViews>
    <sheetView view="pageLayout" topLeftCell="A13" zoomScaleNormal="80" workbookViewId="0">
      <selection activeCell="A2" sqref="A2:XFD2"/>
    </sheetView>
  </sheetViews>
  <sheetFormatPr baseColWidth="10" defaultColWidth="11.42578125" defaultRowHeight="15" x14ac:dyDescent="0.25"/>
  <cols>
    <col min="1" max="1" width="11.42578125" style="47"/>
    <col min="2" max="2" width="37.5703125" style="47" customWidth="1"/>
    <col min="3" max="3" width="1.7109375" style="47" customWidth="1"/>
    <col min="4" max="4" width="16.42578125" style="47" customWidth="1"/>
    <col min="5" max="5" width="18.85546875" style="47" customWidth="1"/>
    <col min="6" max="6" width="20.140625" style="47" customWidth="1"/>
    <col min="7" max="7" width="17.85546875" style="47" customWidth="1"/>
    <col min="8" max="8" width="1.28515625" style="47" customWidth="1"/>
    <col min="9" max="9" width="19.85546875" style="47" customWidth="1"/>
    <col min="10" max="10" width="17.5703125" style="47" customWidth="1"/>
    <col min="11" max="11" width="11.42578125" style="47"/>
    <col min="12" max="12" width="18.7109375" style="47" hidden="1" customWidth="1"/>
    <col min="13" max="15" width="0" style="47" hidden="1" customWidth="1"/>
    <col min="16" max="16384" width="11.42578125" style="47"/>
  </cols>
  <sheetData>
    <row r="2" spans="2:11" ht="20.25" hidden="1" x14ac:dyDescent="0.3">
      <c r="B2" s="136" t="s">
        <v>0</v>
      </c>
      <c r="C2" s="136"/>
      <c r="D2" s="136"/>
      <c r="E2" s="136"/>
      <c r="F2" s="136"/>
      <c r="G2" s="136"/>
      <c r="H2" s="136"/>
      <c r="I2" s="136"/>
      <c r="J2" s="136"/>
      <c r="K2" s="136"/>
    </row>
    <row r="3" spans="2:11" ht="20.25" x14ac:dyDescent="0.3">
      <c r="B3" s="137" t="s">
        <v>1</v>
      </c>
      <c r="C3" s="137"/>
      <c r="D3" s="137"/>
      <c r="E3" s="137"/>
      <c r="F3" s="137"/>
      <c r="G3" s="137"/>
      <c r="H3" s="137"/>
      <c r="I3" s="137"/>
      <c r="J3" s="137"/>
      <c r="K3" s="137"/>
    </row>
    <row r="4" spans="2:11" ht="20.25" x14ac:dyDescent="0.3">
      <c r="B4" s="137" t="s">
        <v>67</v>
      </c>
      <c r="C4" s="137"/>
      <c r="D4" s="137"/>
      <c r="E4" s="137"/>
      <c r="F4" s="137"/>
      <c r="G4" s="137"/>
      <c r="H4" s="137"/>
      <c r="I4" s="137"/>
      <c r="J4" s="137"/>
      <c r="K4" s="137"/>
    </row>
    <row r="5" spans="2:11" ht="47.45" customHeight="1" x14ac:dyDescent="0.3">
      <c r="B5" s="41"/>
      <c r="C5" s="41"/>
      <c r="D5" s="41"/>
      <c r="E5" s="41"/>
      <c r="F5" s="41"/>
      <c r="G5" s="41"/>
      <c r="H5" s="41"/>
      <c r="I5" s="41"/>
      <c r="J5" s="41"/>
      <c r="K5" s="66"/>
    </row>
    <row r="6" spans="2:11" ht="20.25" x14ac:dyDescent="0.3">
      <c r="B6" s="42" t="s">
        <v>3</v>
      </c>
      <c r="C6" s="41"/>
      <c r="D6" s="41"/>
      <c r="E6" s="41"/>
      <c r="F6" s="41"/>
      <c r="G6" s="41"/>
      <c r="H6" s="41"/>
      <c r="I6" s="41"/>
      <c r="J6" s="41"/>
      <c r="K6" s="66"/>
    </row>
    <row r="7" spans="2:11" ht="69" customHeight="1" x14ac:dyDescent="0.25">
      <c r="B7" s="138" t="s">
        <v>68</v>
      </c>
      <c r="C7" s="138"/>
      <c r="D7" s="138"/>
      <c r="E7" s="138"/>
      <c r="F7" s="138"/>
      <c r="G7" s="138"/>
      <c r="H7" s="138"/>
      <c r="I7" s="138"/>
      <c r="J7" s="138"/>
      <c r="K7" s="138"/>
    </row>
    <row r="8" spans="2:11" ht="26.1" customHeight="1" x14ac:dyDescent="0.3">
      <c r="B8" s="42" t="s">
        <v>5</v>
      </c>
      <c r="C8" s="41"/>
      <c r="D8" s="41"/>
      <c r="E8" s="41"/>
      <c r="F8" s="41"/>
      <c r="G8" s="41"/>
      <c r="H8" s="41"/>
      <c r="I8" s="41"/>
      <c r="J8" s="41"/>
      <c r="K8" s="66"/>
    </row>
    <row r="9" spans="2:11" ht="171.6" customHeight="1" x14ac:dyDescent="0.25">
      <c r="B9" s="133" t="s">
        <v>69</v>
      </c>
      <c r="C9" s="133"/>
      <c r="D9" s="133"/>
      <c r="E9" s="133"/>
      <c r="F9" s="133"/>
      <c r="G9" s="133"/>
      <c r="H9" s="133"/>
      <c r="I9" s="133"/>
      <c r="J9" s="133"/>
      <c r="K9" s="133"/>
    </row>
    <row r="10" spans="2:11" ht="20.25" x14ac:dyDescent="0.3">
      <c r="B10" s="42" t="s">
        <v>70</v>
      </c>
      <c r="C10" s="41"/>
      <c r="D10" s="41"/>
      <c r="E10" s="41"/>
      <c r="F10" s="41"/>
      <c r="G10" s="41"/>
      <c r="H10" s="41"/>
      <c r="I10" s="41"/>
      <c r="J10" s="41"/>
      <c r="K10" s="66"/>
    </row>
    <row r="11" spans="2:11" ht="47.45" customHeight="1" x14ac:dyDescent="0.25">
      <c r="B11" s="139" t="s">
        <v>71</v>
      </c>
      <c r="C11" s="139"/>
      <c r="D11" s="139"/>
      <c r="E11" s="139"/>
      <c r="F11" s="139"/>
      <c r="G11" s="139"/>
      <c r="H11" s="139"/>
      <c r="I11" s="139"/>
      <c r="J11" s="139"/>
      <c r="K11" s="66"/>
    </row>
    <row r="12" spans="2:11" ht="26.45" customHeight="1" x14ac:dyDescent="0.3">
      <c r="B12" s="42" t="s">
        <v>117</v>
      </c>
      <c r="C12" s="41"/>
      <c r="D12" s="41"/>
      <c r="E12" s="41"/>
      <c r="F12" s="41"/>
      <c r="G12" s="41"/>
      <c r="H12" s="41"/>
      <c r="I12" s="41"/>
      <c r="J12" s="41"/>
      <c r="K12" s="66"/>
    </row>
    <row r="13" spans="2:11" ht="21" thickBot="1" x14ac:dyDescent="0.35">
      <c r="B13" s="41"/>
      <c r="C13" s="41"/>
      <c r="D13" s="41"/>
      <c r="E13" s="41"/>
      <c r="F13" s="41"/>
      <c r="G13" s="41"/>
      <c r="H13" s="41"/>
      <c r="I13" s="41"/>
      <c r="J13" s="41"/>
      <c r="K13" s="66"/>
    </row>
    <row r="14" spans="2:11" ht="23.45" customHeight="1" thickBot="1" x14ac:dyDescent="0.35">
      <c r="B14" s="140" t="s">
        <v>8</v>
      </c>
      <c r="C14" s="41"/>
      <c r="D14" s="143" t="s">
        <v>9</v>
      </c>
      <c r="E14" s="143"/>
      <c r="F14" s="143"/>
      <c r="G14" s="143"/>
      <c r="H14" s="41"/>
      <c r="I14" s="144" t="s">
        <v>116</v>
      </c>
      <c r="J14" s="144"/>
      <c r="K14" s="66"/>
    </row>
    <row r="15" spans="2:11" ht="15.75" customHeight="1" thickBot="1" x14ac:dyDescent="0.35">
      <c r="B15" s="141"/>
      <c r="C15" s="41"/>
      <c r="D15" s="43"/>
      <c r="E15" s="43"/>
      <c r="F15" s="43"/>
      <c r="G15" s="43"/>
      <c r="H15" s="41"/>
      <c r="I15" s="43"/>
      <c r="J15" s="43"/>
      <c r="K15" s="66"/>
    </row>
    <row r="16" spans="2:11" ht="63" customHeight="1" thickBot="1" x14ac:dyDescent="0.35">
      <c r="B16" s="142"/>
      <c r="C16" s="41"/>
      <c r="D16" s="44" t="s">
        <v>115</v>
      </c>
      <c r="E16" s="43" t="s">
        <v>11</v>
      </c>
      <c r="F16" s="45" t="s">
        <v>126</v>
      </c>
      <c r="G16" s="43" t="s">
        <v>119</v>
      </c>
      <c r="H16" s="41"/>
      <c r="I16" s="43" t="s">
        <v>120</v>
      </c>
      <c r="J16" s="43" t="s">
        <v>121</v>
      </c>
      <c r="K16" s="66"/>
    </row>
    <row r="17" spans="1:19" ht="24.95" customHeight="1" x14ac:dyDescent="0.3">
      <c r="B17" s="48" t="s">
        <v>72</v>
      </c>
      <c r="C17" s="41"/>
      <c r="D17" s="49">
        <v>1879</v>
      </c>
      <c r="E17" s="50">
        <v>2511</v>
      </c>
      <c r="F17" s="49">
        <v>1641.1</v>
      </c>
      <c r="G17" s="49">
        <v>0</v>
      </c>
      <c r="H17" s="41"/>
      <c r="I17" s="157" t="s">
        <v>73</v>
      </c>
      <c r="J17" s="157"/>
      <c r="K17" s="66"/>
      <c r="M17" s="84"/>
    </row>
    <row r="18" spans="1:19" ht="24.95" customHeight="1" x14ac:dyDescent="0.3">
      <c r="B18" s="81" t="s">
        <v>74</v>
      </c>
      <c r="C18" s="41"/>
      <c r="D18" s="49">
        <v>49136</v>
      </c>
      <c r="E18" s="50">
        <v>29433.285380000001</v>
      </c>
      <c r="F18" s="49">
        <v>6153.9</v>
      </c>
      <c r="G18" s="49">
        <v>1029.2813799999999</v>
      </c>
      <c r="H18" s="41"/>
      <c r="I18" s="158"/>
      <c r="J18" s="158"/>
      <c r="K18" s="66"/>
      <c r="L18" s="83"/>
      <c r="M18" s="84"/>
    </row>
    <row r="19" spans="1:19" ht="24.95" customHeight="1" x14ac:dyDescent="0.3">
      <c r="B19" s="81" t="s">
        <v>75</v>
      </c>
      <c r="C19" s="41"/>
      <c r="D19" s="49">
        <v>17259</v>
      </c>
      <c r="E19" s="50">
        <v>36215.045019999998</v>
      </c>
      <c r="F19" s="49">
        <v>556.75483375888007</v>
      </c>
      <c r="G19" s="49">
        <v>235.11601999999999</v>
      </c>
      <c r="H19" s="41"/>
      <c r="I19" s="159"/>
      <c r="J19" s="159"/>
      <c r="K19" s="66"/>
      <c r="L19" s="83"/>
      <c r="M19" s="84"/>
    </row>
    <row r="20" spans="1:19" ht="41.1" customHeight="1" x14ac:dyDescent="0.3">
      <c r="B20" s="82" t="s">
        <v>111</v>
      </c>
      <c r="C20" s="41"/>
      <c r="D20" s="49">
        <v>16675</v>
      </c>
      <c r="E20" s="50">
        <v>4705.45</v>
      </c>
      <c r="F20" s="49">
        <v>3473.9250000000002</v>
      </c>
      <c r="G20" s="49">
        <v>0</v>
      </c>
      <c r="H20" s="41"/>
      <c r="I20" s="51" t="s">
        <v>76</v>
      </c>
      <c r="J20" s="51" t="s">
        <v>76</v>
      </c>
      <c r="K20" s="86"/>
      <c r="L20" s="83"/>
      <c r="M20" s="84"/>
    </row>
    <row r="21" spans="1:19" ht="24.95" customHeight="1" x14ac:dyDescent="0.3">
      <c r="B21" s="81" t="s">
        <v>112</v>
      </c>
      <c r="C21" s="41"/>
      <c r="D21" s="49">
        <v>2391</v>
      </c>
      <c r="E21" s="50">
        <v>1554</v>
      </c>
      <c r="F21" s="49">
        <v>2712</v>
      </c>
      <c r="G21" s="49">
        <v>0</v>
      </c>
      <c r="H21" s="41"/>
      <c r="I21" s="51" t="s">
        <v>76</v>
      </c>
      <c r="J21" s="51" t="s">
        <v>76</v>
      </c>
      <c r="K21" s="66"/>
      <c r="M21" s="84"/>
    </row>
    <row r="22" spans="1:19" ht="24.95" customHeight="1" x14ac:dyDescent="0.3">
      <c r="B22" s="81" t="s">
        <v>77</v>
      </c>
      <c r="C22" s="41"/>
      <c r="D22" s="49">
        <v>1751</v>
      </c>
      <c r="E22" s="50">
        <v>3402.7420000000002</v>
      </c>
      <c r="F22" s="49">
        <v>7755.2</v>
      </c>
      <c r="G22" s="49">
        <v>117.617</v>
      </c>
      <c r="H22" s="41"/>
      <c r="I22" s="160" t="s">
        <v>73</v>
      </c>
      <c r="J22" s="160"/>
      <c r="K22" s="66"/>
      <c r="M22" s="84"/>
    </row>
    <row r="23" spans="1:19" ht="24.95" customHeight="1" x14ac:dyDescent="0.3">
      <c r="B23" s="81" t="s">
        <v>78</v>
      </c>
      <c r="C23" s="41"/>
      <c r="D23" s="49">
        <v>590</v>
      </c>
      <c r="E23" s="50">
        <v>690</v>
      </c>
      <c r="F23" s="49">
        <v>0</v>
      </c>
      <c r="G23" s="49">
        <v>0</v>
      </c>
      <c r="H23" s="41"/>
      <c r="I23" s="159"/>
      <c r="J23" s="159"/>
      <c r="K23" s="66"/>
      <c r="M23" s="84"/>
    </row>
    <row r="24" spans="1:19" ht="24.95" customHeight="1" x14ac:dyDescent="0.3">
      <c r="B24" s="81" t="s">
        <v>113</v>
      </c>
      <c r="C24" s="41"/>
      <c r="D24" s="49">
        <v>2925</v>
      </c>
      <c r="E24" s="50">
        <v>695</v>
      </c>
      <c r="F24" s="49">
        <v>0</v>
      </c>
      <c r="G24" s="49">
        <v>0</v>
      </c>
      <c r="H24" s="41"/>
      <c r="I24" s="51" t="s">
        <v>79</v>
      </c>
      <c r="J24" s="51" t="s">
        <v>79</v>
      </c>
      <c r="K24" s="66"/>
      <c r="M24" s="84"/>
    </row>
    <row r="25" spans="1:19" ht="24.95" customHeight="1" x14ac:dyDescent="0.3">
      <c r="B25" s="81" t="s">
        <v>80</v>
      </c>
      <c r="C25" s="41"/>
      <c r="D25" s="49">
        <v>13872</v>
      </c>
      <c r="E25" s="50">
        <v>18118</v>
      </c>
      <c r="F25" s="49">
        <v>0</v>
      </c>
      <c r="G25" s="49">
        <v>0</v>
      </c>
      <c r="H25" s="41"/>
      <c r="I25" s="51" t="s">
        <v>79</v>
      </c>
      <c r="J25" s="51" t="s">
        <v>79</v>
      </c>
      <c r="K25" s="66"/>
      <c r="M25" s="84"/>
    </row>
    <row r="26" spans="1:19" ht="24.95" customHeight="1" x14ac:dyDescent="0.3">
      <c r="B26" s="54" t="s">
        <v>81</v>
      </c>
      <c r="C26" s="41"/>
      <c r="D26" s="55">
        <v>2361</v>
      </c>
      <c r="E26" s="56">
        <v>544</v>
      </c>
      <c r="F26" s="55">
        <v>0</v>
      </c>
      <c r="G26" s="55">
        <v>0</v>
      </c>
      <c r="H26" s="41"/>
      <c r="I26" s="57" t="s">
        <v>79</v>
      </c>
      <c r="J26" s="57" t="s">
        <v>79</v>
      </c>
      <c r="K26" s="66"/>
      <c r="M26" s="84"/>
    </row>
    <row r="27" spans="1:19" ht="24.95" customHeight="1" thickBot="1" x14ac:dyDescent="0.35">
      <c r="B27" s="54" t="s">
        <v>114</v>
      </c>
      <c r="C27" s="41"/>
      <c r="D27" s="55">
        <v>585724</v>
      </c>
      <c r="E27" s="56">
        <v>0</v>
      </c>
      <c r="F27" s="55">
        <v>0</v>
      </c>
      <c r="G27" s="55">
        <v>0</v>
      </c>
      <c r="H27" s="41"/>
      <c r="I27" s="57" t="s">
        <v>51</v>
      </c>
      <c r="J27" s="57" t="s">
        <v>51</v>
      </c>
      <c r="K27" s="66"/>
      <c r="L27" s="83"/>
      <c r="M27" s="84"/>
    </row>
    <row r="28" spans="1:19" customFormat="1" ht="27.95" customHeight="1" thickBot="1" x14ac:dyDescent="0.35">
      <c r="A28" s="47"/>
      <c r="B28" s="60" t="s">
        <v>39</v>
      </c>
      <c r="C28" s="41"/>
      <c r="D28" s="61">
        <v>694563</v>
      </c>
      <c r="E28" s="61">
        <f>SUM(E17:E27)</f>
        <v>97868.522400000002</v>
      </c>
      <c r="F28" s="61">
        <f>SUM(F17:F27)</f>
        <v>22292.879833758881</v>
      </c>
      <c r="G28" s="61">
        <f>SUM(G17:G27)</f>
        <v>1382.0143999999998</v>
      </c>
      <c r="H28" s="41"/>
      <c r="I28" s="85">
        <v>5.3</v>
      </c>
      <c r="J28" s="85">
        <v>5.3</v>
      </c>
      <c r="K28" s="86"/>
      <c r="L28" s="84">
        <f>+E28</f>
        <v>97868.522400000002</v>
      </c>
      <c r="M28" s="84">
        <f>+G28</f>
        <v>1382.0143999999998</v>
      </c>
      <c r="N28" s="84">
        <f>SUM(L28:M28)</f>
        <v>99250.536800000002</v>
      </c>
      <c r="O28" s="65"/>
      <c r="P28" s="65"/>
      <c r="Q28" s="65"/>
      <c r="R28" s="65"/>
      <c r="S28" s="65"/>
    </row>
    <row r="29" spans="1:19" ht="5.45" customHeight="1" x14ac:dyDescent="0.3">
      <c r="B29" s="41"/>
      <c r="C29" s="41"/>
      <c r="D29" s="41"/>
      <c r="E29" s="41"/>
      <c r="F29" s="41"/>
      <c r="G29" s="41"/>
      <c r="H29" s="41"/>
      <c r="I29" s="41"/>
      <c r="J29" s="41"/>
      <c r="K29" s="66"/>
    </row>
    <row r="30" spans="1:19" ht="170.1" customHeight="1" x14ac:dyDescent="0.25">
      <c r="B30" s="161" t="s">
        <v>138</v>
      </c>
      <c r="C30" s="161"/>
      <c r="D30" s="161"/>
      <c r="E30" s="161"/>
      <c r="F30" s="161"/>
      <c r="G30" s="161"/>
      <c r="H30" s="161"/>
      <c r="I30" s="161"/>
      <c r="J30" s="161"/>
      <c r="K30" s="87"/>
    </row>
    <row r="31" spans="1:19" ht="31.5" customHeight="1" x14ac:dyDescent="0.3">
      <c r="B31" s="42" t="s">
        <v>42</v>
      </c>
      <c r="C31" s="41"/>
      <c r="D31" s="41"/>
      <c r="E31" s="41"/>
      <c r="F31" s="41"/>
      <c r="G31" s="41"/>
      <c r="H31" s="41"/>
      <c r="I31" s="41"/>
      <c r="J31" s="41"/>
      <c r="K31" s="66"/>
    </row>
    <row r="32" spans="1:19" ht="235.5" customHeight="1" x14ac:dyDescent="0.25">
      <c r="B32" s="146" t="s">
        <v>146</v>
      </c>
      <c r="C32" s="146"/>
      <c r="D32" s="146"/>
      <c r="E32" s="146"/>
      <c r="F32" s="146"/>
      <c r="G32" s="146"/>
      <c r="H32" s="146"/>
      <c r="I32" s="146"/>
      <c r="J32" s="146"/>
      <c r="K32" s="146"/>
    </row>
    <row r="33" spans="2:10" ht="18.75" x14ac:dyDescent="0.3">
      <c r="B33" s="80"/>
      <c r="C33" s="80"/>
      <c r="D33" s="80"/>
      <c r="E33" s="80"/>
      <c r="F33" s="80"/>
      <c r="G33" s="80"/>
      <c r="H33" s="80"/>
      <c r="I33" s="80"/>
      <c r="J33" s="80"/>
    </row>
  </sheetData>
  <mergeCells count="13">
    <mergeCell ref="B11:J11"/>
    <mergeCell ref="B2:K2"/>
    <mergeCell ref="B3:K3"/>
    <mergeCell ref="B4:K4"/>
    <mergeCell ref="B7:K7"/>
    <mergeCell ref="B9:K9"/>
    <mergeCell ref="B32:K32"/>
    <mergeCell ref="B14:B16"/>
    <mergeCell ref="D14:G14"/>
    <mergeCell ref="I14:J14"/>
    <mergeCell ref="I17:J19"/>
    <mergeCell ref="I22:J23"/>
    <mergeCell ref="B30:J30"/>
  </mergeCells>
  <pageMargins left="0.9055118110236221" right="0.70866141732283472" top="0.74803149606299213" bottom="0.74803149606299213" header="0.31496062992125984" footer="0.31496062992125984"/>
  <pageSetup scale="47" fitToHeight="0" orientation="portrait" r:id="rId1"/>
  <headerFooter>
    <oddHeader>&amp;L&amp;G</oddHeader>
  </headerFooter>
  <ignoredErrors>
    <ignoredError sqref="I20:J21 I24:J26"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DE54E-3F8B-4686-888C-A264F49DE438}">
  <dimension ref="A2:S34"/>
  <sheetViews>
    <sheetView view="pageLayout" topLeftCell="A13" zoomScaleNormal="60" workbookViewId="0">
      <selection activeCell="R7" sqref="R7"/>
    </sheetView>
  </sheetViews>
  <sheetFormatPr baseColWidth="10" defaultColWidth="11.42578125" defaultRowHeight="15" x14ac:dyDescent="0.25"/>
  <cols>
    <col min="1" max="1" width="11.42578125" style="47"/>
    <col min="2" max="2" width="32.42578125" style="47" customWidth="1"/>
    <col min="3" max="3" width="1.7109375" style="47" customWidth="1"/>
    <col min="4" max="4" width="14.42578125" style="47" customWidth="1"/>
    <col min="5" max="5" width="17.42578125" style="47" customWidth="1"/>
    <col min="6" max="6" width="21.28515625" style="47" customWidth="1"/>
    <col min="7" max="7" width="16.5703125" style="47" customWidth="1"/>
    <col min="8" max="8" width="1.28515625" style="47" customWidth="1"/>
    <col min="9" max="9" width="20.42578125" style="47" customWidth="1"/>
    <col min="10" max="10" width="14.85546875" style="47" customWidth="1"/>
    <col min="11" max="11" width="11.42578125" style="47"/>
    <col min="12" max="17" width="0" style="47" hidden="1" customWidth="1"/>
    <col min="18" max="16384" width="11.42578125" style="47"/>
  </cols>
  <sheetData>
    <row r="2" spans="2:10" ht="20.25" hidden="1" x14ac:dyDescent="0.3">
      <c r="B2" s="136" t="s">
        <v>0</v>
      </c>
      <c r="C2" s="136"/>
      <c r="D2" s="136"/>
      <c r="E2" s="136"/>
      <c r="F2" s="136"/>
      <c r="G2" s="136"/>
      <c r="H2" s="136"/>
      <c r="I2" s="136"/>
      <c r="J2" s="136"/>
    </row>
    <row r="3" spans="2:10" ht="20.25" x14ac:dyDescent="0.3">
      <c r="B3" s="137" t="s">
        <v>1</v>
      </c>
      <c r="C3" s="137"/>
      <c r="D3" s="137"/>
      <c r="E3" s="137"/>
      <c r="F3" s="137"/>
      <c r="G3" s="137"/>
      <c r="H3" s="137"/>
      <c r="I3" s="137"/>
      <c r="J3" s="137"/>
    </row>
    <row r="4" spans="2:10" ht="20.25" x14ac:dyDescent="0.3">
      <c r="B4" s="137" t="s">
        <v>82</v>
      </c>
      <c r="C4" s="137"/>
      <c r="D4" s="137"/>
      <c r="E4" s="137"/>
      <c r="F4" s="137"/>
      <c r="G4" s="137"/>
      <c r="H4" s="137"/>
      <c r="I4" s="137"/>
      <c r="J4" s="137"/>
    </row>
    <row r="5" spans="2:10" ht="27.6" customHeight="1" x14ac:dyDescent="0.3">
      <c r="B5" s="41"/>
      <c r="C5" s="41"/>
      <c r="D5" s="41"/>
      <c r="E5" s="41"/>
      <c r="F5" s="41"/>
      <c r="G5" s="41"/>
      <c r="H5" s="41"/>
      <c r="I5" s="41"/>
      <c r="J5" s="41"/>
    </row>
    <row r="6" spans="2:10" ht="20.25" x14ac:dyDescent="0.3">
      <c r="B6" s="42" t="s">
        <v>3</v>
      </c>
      <c r="C6" s="41"/>
      <c r="D6" s="41"/>
      <c r="E6" s="41"/>
      <c r="F6" s="41"/>
      <c r="G6" s="41"/>
      <c r="H6" s="41"/>
      <c r="I6" s="41"/>
      <c r="J6" s="41"/>
    </row>
    <row r="7" spans="2:10" ht="125.45" customHeight="1" x14ac:dyDescent="0.25">
      <c r="B7" s="138" t="s">
        <v>83</v>
      </c>
      <c r="C7" s="138"/>
      <c r="D7" s="138"/>
      <c r="E7" s="138"/>
      <c r="F7" s="138"/>
      <c r="G7" s="138"/>
      <c r="H7" s="138"/>
      <c r="I7" s="138"/>
      <c r="J7" s="138"/>
    </row>
    <row r="8" spans="2:10" ht="33.950000000000003" customHeight="1" x14ac:dyDescent="0.3">
      <c r="B8" s="42" t="s">
        <v>5</v>
      </c>
      <c r="C8" s="41"/>
      <c r="D8" s="41"/>
      <c r="E8" s="41"/>
      <c r="F8" s="41"/>
      <c r="G8" s="41"/>
      <c r="H8" s="41"/>
      <c r="I8" s="41"/>
      <c r="J8" s="41"/>
    </row>
    <row r="9" spans="2:10" ht="109.5" customHeight="1" x14ac:dyDescent="0.25">
      <c r="B9" s="162" t="s">
        <v>84</v>
      </c>
      <c r="C9" s="162"/>
      <c r="D9" s="162"/>
      <c r="E9" s="162"/>
      <c r="F9" s="162"/>
      <c r="G9" s="162"/>
      <c r="H9" s="162"/>
      <c r="I9" s="162"/>
      <c r="J9" s="162"/>
    </row>
    <row r="10" spans="2:10" ht="20.25" x14ac:dyDescent="0.3">
      <c r="B10" s="42" t="s">
        <v>7</v>
      </c>
      <c r="C10" s="41"/>
      <c r="D10" s="41"/>
      <c r="E10" s="41"/>
      <c r="F10" s="41"/>
      <c r="G10" s="41"/>
      <c r="H10" s="41"/>
      <c r="I10" s="41"/>
      <c r="J10" s="41"/>
    </row>
    <row r="11" spans="2:10" ht="18.600000000000001" customHeight="1" x14ac:dyDescent="0.25">
      <c r="B11" s="139" t="s">
        <v>46</v>
      </c>
      <c r="C11" s="139"/>
      <c r="D11" s="139"/>
      <c r="E11" s="139"/>
      <c r="F11" s="139"/>
      <c r="G11" s="139"/>
      <c r="H11" s="139"/>
      <c r="I11" s="139"/>
      <c r="J11" s="139"/>
    </row>
    <row r="12" spans="2:10" ht="26.45" customHeight="1" x14ac:dyDescent="0.3">
      <c r="B12" s="42" t="s">
        <v>117</v>
      </c>
      <c r="C12" s="41"/>
      <c r="D12" s="41"/>
      <c r="E12" s="41"/>
      <c r="F12" s="41"/>
      <c r="G12" s="41"/>
      <c r="H12" s="41"/>
      <c r="I12" s="41"/>
      <c r="J12" s="41"/>
    </row>
    <row r="13" spans="2:10" ht="21" thickBot="1" x14ac:dyDescent="0.35">
      <c r="B13" s="41"/>
      <c r="C13" s="41"/>
      <c r="D13" s="41"/>
      <c r="E13" s="41"/>
      <c r="F13" s="41"/>
      <c r="G13" s="41"/>
      <c r="H13" s="41"/>
      <c r="I13" s="41"/>
      <c r="J13" s="41"/>
    </row>
    <row r="14" spans="2:10" ht="23.45" customHeight="1" thickBot="1" x14ac:dyDescent="0.35">
      <c r="B14" s="140" t="s">
        <v>8</v>
      </c>
      <c r="C14" s="41"/>
      <c r="D14" s="143" t="s">
        <v>9</v>
      </c>
      <c r="E14" s="143"/>
      <c r="F14" s="143"/>
      <c r="G14" s="143"/>
      <c r="H14" s="41"/>
      <c r="I14" s="144" t="s">
        <v>47</v>
      </c>
      <c r="J14" s="144"/>
    </row>
    <row r="15" spans="2:10" ht="15.75" customHeight="1" thickBot="1" x14ac:dyDescent="0.35">
      <c r="B15" s="141"/>
      <c r="C15" s="41"/>
      <c r="D15" s="43"/>
      <c r="E15" s="43"/>
      <c r="F15" s="43"/>
      <c r="G15" s="43"/>
      <c r="H15" s="41"/>
      <c r="I15" s="43"/>
      <c r="J15" s="43"/>
    </row>
    <row r="16" spans="2:10" ht="63" customHeight="1" thickBot="1" x14ac:dyDescent="0.35">
      <c r="B16" s="142"/>
      <c r="C16" s="41"/>
      <c r="D16" s="44" t="s">
        <v>56</v>
      </c>
      <c r="E16" s="43" t="s">
        <v>11</v>
      </c>
      <c r="F16" s="45" t="s">
        <v>123</v>
      </c>
      <c r="G16" s="43" t="s">
        <v>119</v>
      </c>
      <c r="H16" s="41"/>
      <c r="I16" s="43" t="s">
        <v>120</v>
      </c>
      <c r="J16" s="43" t="s">
        <v>121</v>
      </c>
    </row>
    <row r="17" spans="1:19" ht="41.1" customHeight="1" x14ac:dyDescent="0.3">
      <c r="B17" s="48" t="s">
        <v>85</v>
      </c>
      <c r="C17" s="41"/>
      <c r="D17" s="49">
        <v>26663</v>
      </c>
      <c r="E17" s="50">
        <v>4590.3</v>
      </c>
      <c r="F17" s="49">
        <v>22432</v>
      </c>
      <c r="G17" s="49">
        <v>0</v>
      </c>
      <c r="H17" s="41"/>
      <c r="I17" s="51" t="s">
        <v>79</v>
      </c>
      <c r="J17" s="52" t="s">
        <v>102</v>
      </c>
    </row>
    <row r="18" spans="1:19" ht="42.95" customHeight="1" x14ac:dyDescent="0.3">
      <c r="B18" s="54" t="s">
        <v>86</v>
      </c>
      <c r="C18" s="41"/>
      <c r="D18" s="55">
        <v>3357</v>
      </c>
      <c r="E18" s="56">
        <v>3858</v>
      </c>
      <c r="F18" s="55">
        <v>0</v>
      </c>
      <c r="G18" s="55">
        <v>0</v>
      </c>
      <c r="H18" s="41"/>
      <c r="I18" s="57" t="s">
        <v>79</v>
      </c>
      <c r="J18" s="57" t="s">
        <v>76</v>
      </c>
    </row>
    <row r="19" spans="1:19" ht="41.1" customHeight="1" x14ac:dyDescent="0.3">
      <c r="B19" s="54" t="s">
        <v>97</v>
      </c>
      <c r="C19" s="41"/>
      <c r="D19" s="56">
        <v>9281.4</v>
      </c>
      <c r="E19" s="56">
        <v>20.06692</v>
      </c>
      <c r="F19" s="55">
        <v>9281</v>
      </c>
      <c r="G19" s="55">
        <f>20066.92/1000</f>
        <v>20.06692</v>
      </c>
      <c r="H19" s="41"/>
      <c r="I19" s="57" t="s">
        <v>76</v>
      </c>
      <c r="J19" s="57" t="s">
        <v>76</v>
      </c>
    </row>
    <row r="20" spans="1:19" ht="41.1" customHeight="1" x14ac:dyDescent="0.3">
      <c r="B20" s="54" t="s">
        <v>98</v>
      </c>
      <c r="C20" s="41"/>
      <c r="D20" s="56">
        <v>57661.5</v>
      </c>
      <c r="E20" s="56">
        <v>0</v>
      </c>
      <c r="F20" s="55">
        <v>57662</v>
      </c>
      <c r="G20" s="55">
        <v>0</v>
      </c>
      <c r="H20" s="41"/>
      <c r="I20" s="57" t="s">
        <v>76</v>
      </c>
      <c r="J20" s="57" t="s">
        <v>76</v>
      </c>
    </row>
    <row r="21" spans="1:19" ht="41.1" customHeight="1" x14ac:dyDescent="0.3">
      <c r="B21" s="54" t="s">
        <v>99</v>
      </c>
      <c r="C21" s="41"/>
      <c r="D21" s="56">
        <v>7539.7</v>
      </c>
      <c r="E21" s="56">
        <v>0</v>
      </c>
      <c r="F21" s="55">
        <v>7540</v>
      </c>
      <c r="G21" s="55">
        <v>0</v>
      </c>
      <c r="H21" s="41"/>
      <c r="I21" s="57" t="s">
        <v>76</v>
      </c>
      <c r="J21" s="57" t="s">
        <v>76</v>
      </c>
    </row>
    <row r="22" spans="1:19" ht="41.1" customHeight="1" x14ac:dyDescent="0.3">
      <c r="B22" s="54" t="s">
        <v>100</v>
      </c>
      <c r="C22" s="41"/>
      <c r="D22" s="56">
        <v>17160</v>
      </c>
      <c r="E22" s="56">
        <v>0</v>
      </c>
      <c r="F22" s="55">
        <v>17160</v>
      </c>
      <c r="G22" s="55">
        <v>0</v>
      </c>
      <c r="H22" s="41"/>
      <c r="I22" s="57" t="s">
        <v>76</v>
      </c>
      <c r="J22" s="57" t="s">
        <v>76</v>
      </c>
    </row>
    <row r="23" spans="1:19" ht="41.1" customHeight="1" x14ac:dyDescent="0.3">
      <c r="B23" s="54" t="s">
        <v>140</v>
      </c>
      <c r="C23" s="41"/>
      <c r="D23" s="56">
        <v>215727</v>
      </c>
      <c r="E23" s="56">
        <v>0</v>
      </c>
      <c r="F23" s="55">
        <v>71449</v>
      </c>
      <c r="G23" s="55">
        <v>0</v>
      </c>
      <c r="H23" s="41"/>
      <c r="I23" s="57" t="s">
        <v>76</v>
      </c>
      <c r="J23" s="57" t="s">
        <v>76</v>
      </c>
    </row>
    <row r="24" spans="1:19" ht="41.1" customHeight="1" x14ac:dyDescent="0.3">
      <c r="B24" s="54" t="s">
        <v>101</v>
      </c>
      <c r="C24" s="41"/>
      <c r="D24" s="56">
        <v>24241.599999999999</v>
      </c>
      <c r="E24" s="56">
        <v>0</v>
      </c>
      <c r="F24" s="55">
        <v>24241</v>
      </c>
      <c r="G24" s="55">
        <v>0</v>
      </c>
      <c r="H24" s="41"/>
      <c r="I24" s="57" t="s">
        <v>76</v>
      </c>
      <c r="J24" s="57" t="s">
        <v>76</v>
      </c>
    </row>
    <row r="25" spans="1:19" ht="41.1" customHeight="1" thickBot="1" x14ac:dyDescent="0.35">
      <c r="B25" s="54" t="s">
        <v>87</v>
      </c>
      <c r="C25" s="41"/>
      <c r="D25" s="55">
        <v>526128.80000000005</v>
      </c>
      <c r="E25" s="56">
        <v>0</v>
      </c>
      <c r="F25" s="55">
        <v>0</v>
      </c>
      <c r="G25" s="55">
        <v>0</v>
      </c>
      <c r="H25" s="41"/>
      <c r="I25" s="57" t="s">
        <v>76</v>
      </c>
      <c r="J25" s="57" t="s">
        <v>76</v>
      </c>
      <c r="L25" s="83">
        <v>857740</v>
      </c>
      <c r="M25" s="84">
        <f>+D19+D20+D21+D22+D23+D24</f>
        <v>331611.19999999995</v>
      </c>
      <c r="N25" s="107">
        <f>+L25-M25</f>
        <v>526128.80000000005</v>
      </c>
    </row>
    <row r="26" spans="1:19" s="35" customFormat="1" ht="27.95" customHeight="1" thickBot="1" x14ac:dyDescent="0.3">
      <c r="A26" s="1"/>
      <c r="B26" s="112" t="s">
        <v>39</v>
      </c>
      <c r="C26" s="3"/>
      <c r="D26" s="61">
        <f>SUM(D17:D25)</f>
        <v>887760</v>
      </c>
      <c r="E26" s="61">
        <f>SUM(E17:E25)</f>
        <v>8468.3669199999986</v>
      </c>
      <c r="F26" s="61">
        <f>SUM(F17:F25)</f>
        <v>209765</v>
      </c>
      <c r="G26" s="61">
        <f>SUM(G17:G25)</f>
        <v>20.06692</v>
      </c>
      <c r="H26" s="3"/>
      <c r="I26" s="85">
        <v>0</v>
      </c>
      <c r="J26" s="85">
        <v>0</v>
      </c>
      <c r="K26" s="2"/>
      <c r="L26" s="2"/>
      <c r="M26" s="113">
        <v>758.27</v>
      </c>
      <c r="N26" s="114">
        <f>35*M26/100</f>
        <v>265.39449999999999</v>
      </c>
      <c r="O26" s="34"/>
      <c r="P26" s="34"/>
      <c r="Q26" s="34"/>
      <c r="R26" s="34"/>
      <c r="S26" s="34"/>
    </row>
    <row r="27" spans="1:19" ht="5.45" customHeight="1" x14ac:dyDescent="0.3">
      <c r="B27" s="41"/>
      <c r="C27" s="41"/>
      <c r="D27" s="41"/>
      <c r="E27" s="41"/>
      <c r="F27" s="41"/>
      <c r="G27" s="41"/>
      <c r="H27" s="41"/>
      <c r="I27" s="41"/>
      <c r="J27" s="41"/>
    </row>
    <row r="28" spans="1:19" ht="39.950000000000003" customHeight="1" x14ac:dyDescent="0.25">
      <c r="B28" s="163" t="s">
        <v>147</v>
      </c>
      <c r="C28" s="163"/>
      <c r="D28" s="163"/>
      <c r="E28" s="163"/>
      <c r="F28" s="163"/>
      <c r="G28" s="163"/>
      <c r="H28" s="163"/>
      <c r="I28" s="163"/>
      <c r="J28" s="163"/>
    </row>
    <row r="29" spans="1:19" ht="18.75" x14ac:dyDescent="0.25">
      <c r="B29" s="109" t="s">
        <v>137</v>
      </c>
      <c r="C29" s="66"/>
      <c r="D29" s="66"/>
      <c r="E29" s="66"/>
      <c r="F29" s="66"/>
      <c r="G29" s="66"/>
      <c r="H29" s="66"/>
      <c r="I29" s="66"/>
      <c r="J29" s="66"/>
      <c r="K29" s="40"/>
      <c r="L29" s="40"/>
      <c r="M29" s="40"/>
      <c r="N29" s="40"/>
      <c r="O29" s="40"/>
    </row>
    <row r="30" spans="1:19" ht="18.75" x14ac:dyDescent="0.25">
      <c r="B30" s="67" t="s">
        <v>139</v>
      </c>
      <c r="C30" s="66"/>
      <c r="D30" s="66"/>
      <c r="E30" s="66"/>
      <c r="F30" s="66"/>
      <c r="G30" s="66"/>
      <c r="H30" s="66"/>
      <c r="I30" s="66"/>
      <c r="J30" s="66"/>
      <c r="K30" s="40"/>
      <c r="L30" s="40"/>
      <c r="M30" s="40"/>
      <c r="N30" s="40"/>
      <c r="O30" s="40"/>
    </row>
    <row r="31" spans="1:19" ht="9.6" customHeight="1" x14ac:dyDescent="0.25">
      <c r="B31" s="66"/>
      <c r="C31" s="66"/>
      <c r="D31" s="66"/>
      <c r="E31" s="66"/>
      <c r="F31" s="66"/>
      <c r="G31" s="66"/>
      <c r="H31" s="66"/>
      <c r="I31" s="66"/>
      <c r="J31" s="66"/>
    </row>
    <row r="32" spans="1:19" ht="20.25" x14ac:dyDescent="0.3">
      <c r="B32" s="42" t="s">
        <v>42</v>
      </c>
      <c r="C32" s="41"/>
      <c r="D32" s="41"/>
      <c r="E32" s="41"/>
      <c r="F32" s="41"/>
      <c r="G32" s="41"/>
      <c r="H32" s="41"/>
      <c r="I32" s="41"/>
      <c r="J32" s="41"/>
    </row>
    <row r="33" spans="2:10" ht="306" customHeight="1" x14ac:dyDescent="0.25">
      <c r="B33" s="146" t="s">
        <v>141</v>
      </c>
      <c r="C33" s="146"/>
      <c r="D33" s="146"/>
      <c r="E33" s="146"/>
      <c r="F33" s="146"/>
      <c r="G33" s="146"/>
      <c r="H33" s="146"/>
      <c r="I33" s="146"/>
      <c r="J33" s="146"/>
    </row>
    <row r="34" spans="2:10" ht="18.75" x14ac:dyDescent="0.3">
      <c r="B34" s="80"/>
      <c r="C34" s="80"/>
      <c r="D34" s="80"/>
      <c r="E34" s="80"/>
      <c r="F34" s="80"/>
      <c r="G34" s="80"/>
      <c r="H34" s="80"/>
      <c r="I34" s="80"/>
      <c r="J34" s="80"/>
    </row>
  </sheetData>
  <mergeCells count="11">
    <mergeCell ref="B14:B16"/>
    <mergeCell ref="D14:G14"/>
    <mergeCell ref="I14:J14"/>
    <mergeCell ref="B33:J33"/>
    <mergeCell ref="B2:J2"/>
    <mergeCell ref="B3:J3"/>
    <mergeCell ref="B4:J4"/>
    <mergeCell ref="B7:J7"/>
    <mergeCell ref="B9:J9"/>
    <mergeCell ref="B11:J11"/>
    <mergeCell ref="B28:J28"/>
  </mergeCells>
  <phoneticPr fontId="23" type="noConversion"/>
  <pageMargins left="0.7" right="0.7" top="0.75" bottom="0.75" header="0.3" footer="0.3"/>
  <pageSetup scale="49" fitToHeight="0" orientation="portrait" r:id="rId1"/>
  <headerFooter>
    <oddHeader>&amp;L&amp;G</oddHeader>
  </headerFooter>
  <ignoredErrors>
    <ignoredError sqref="I25:J25 I17:J24"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PMRT </vt:lpstr>
      <vt:lpstr>TERMINAL ILO</vt:lpstr>
      <vt:lpstr>PLANTA NINACACA</vt:lpstr>
      <vt:lpstr>PLANTA PUERTO MALDONADO</vt:lpstr>
      <vt:lpstr>LOTE 64</vt:lpstr>
      <vt:lpstr>LOTE 192</vt:lpstr>
      <vt:lpstr>'LOTE 192'!Área_de_impresión</vt:lpstr>
      <vt:lpstr>'LOTE 64'!Área_de_impresión</vt:lpstr>
      <vt:lpstr>'PLANTA NINACACA'!Área_de_impresión</vt:lpstr>
      <vt:lpstr>'PLANTA PUERTO MALDONADO'!Área_de_impresión</vt:lpstr>
      <vt:lpstr>'PMRT '!Área_de_impresión</vt:lpstr>
      <vt:lpstr>'TERMINAL ILO'!Área_de_impresión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2023-02-15T19:06:24Z</cp:lastPrinted>
  <dcterms:created xsi:type="dcterms:W3CDTF">2022-07-19T12:43:11Z</dcterms:created>
  <dcterms:modified xsi:type="dcterms:W3CDTF">2023-05-05T20:14:41Z</dcterms:modified>
</cp:coreProperties>
</file>